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gunnarhogsrod/Håheim Prosjekt AS Dropbox/Gunnar Hogsrød/Personlig GH/Båt/GKSS/2023/"/>
    </mc:Choice>
  </mc:AlternateContent>
  <xr:revisionPtr revIDLastSave="0" documentId="8_{063A620E-8DF3-6E44-9896-7E03A74AC146}" xr6:coauthVersionLast="47" xr6:coauthVersionMax="47" xr10:uidLastSave="{00000000-0000-0000-0000-000000000000}"/>
  <bookViews>
    <workbookView xWindow="37660" yWindow="-15960" windowWidth="33680" windowHeight="21100" firstSheet="16" activeTab="24" xr2:uid="{00000000-000D-0000-FFFF-FFFF00000000}"/>
  </bookViews>
  <sheets>
    <sheet name="Hovedark" sheetId="1" r:id="rId1"/>
    <sheet name="01.05" sheetId="2" r:id="rId2"/>
    <sheet name="02.05" sheetId="51" r:id="rId3"/>
    <sheet name="09.05" sheetId="50" r:id="rId4"/>
    <sheet name="16.05" sheetId="49" r:id="rId5"/>
    <sheet name="23.05" sheetId="48" r:id="rId6"/>
    <sheet name="30.05" sheetId="47" r:id="rId7"/>
    <sheet name="06.06" sheetId="46" r:id="rId8"/>
    <sheet name="13.06" sheetId="45" r:id="rId9"/>
    <sheet name="20.06" sheetId="44" r:id="rId10"/>
    <sheet name="27.06" sheetId="43" r:id="rId11"/>
    <sheet name="04.07" sheetId="42" r:id="rId12"/>
    <sheet name="11.07" sheetId="41" r:id="rId13"/>
    <sheet name="18.07" sheetId="40" r:id="rId14"/>
    <sheet name="25.07" sheetId="39" r:id="rId15"/>
    <sheet name="01.08" sheetId="38" r:id="rId16"/>
    <sheet name="08.08" sheetId="37" r:id="rId17"/>
    <sheet name="15.08" sheetId="36" r:id="rId18"/>
    <sheet name="22.08" sheetId="35" r:id="rId19"/>
    <sheet name="29.08" sheetId="34" r:id="rId20"/>
    <sheet name="05.09" sheetId="33" r:id="rId21"/>
    <sheet name="12.09" sheetId="32" r:id="rId22"/>
    <sheet name="19.09" sheetId="31" r:id="rId23"/>
    <sheet name="26.09" sheetId="30" r:id="rId24"/>
    <sheet name="Gåsøpokalen" sheetId="28" r:id="rId25"/>
    <sheet name="Cupper" sheetId="27" r:id="rId26"/>
    <sheet name="Tjøme rundt" sheetId="52" r:id="rId27"/>
    <sheet name="Langeskjær BB" sheetId="53" r:id="rId28"/>
    <sheet name="Lillebukt" sheetId="29" r:id="rId29"/>
  </sheets>
  <definedNames>
    <definedName name="_xlnm.Print_Area" localSheetId="8">'13.06'!$A$1:$R$30</definedName>
    <definedName name="_xlnm.Print_Area" localSheetId="9">'20.06'!$A$1:$R$31</definedName>
  </definedNames>
  <calcPr calcId="191028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7" i="27" l="1"/>
  <c r="AK26" i="27"/>
  <c r="AK25" i="27"/>
  <c r="AK24" i="27"/>
  <c r="AK18" i="27"/>
  <c r="AK14" i="27"/>
  <c r="AK12" i="27"/>
  <c r="AI26" i="27"/>
  <c r="AH26" i="27"/>
  <c r="AI24" i="27"/>
  <c r="AH24" i="27"/>
  <c r="AH18" i="27"/>
  <c r="AK9" i="27"/>
  <c r="AK8" i="27"/>
  <c r="AK7" i="27"/>
  <c r="AK6" i="27"/>
  <c r="AI7" i="27"/>
  <c r="AH6" i="27"/>
  <c r="AH7" i="27"/>
  <c r="L26" i="30"/>
  <c r="L25" i="30"/>
  <c r="L24" i="30"/>
  <c r="Q24" i="30" s="1"/>
  <c r="L18" i="30"/>
  <c r="L13" i="30"/>
  <c r="L7" i="30"/>
  <c r="L8" i="30"/>
  <c r="L6" i="30"/>
  <c r="AI18" i="27"/>
  <c r="AI12" i="27"/>
  <c r="AH12" i="27"/>
  <c r="AI8" i="27"/>
  <c r="AH8" i="27"/>
  <c r="L24" i="31"/>
  <c r="L20" i="31"/>
  <c r="L18" i="31"/>
  <c r="L12" i="31"/>
  <c r="L8" i="31"/>
  <c r="L7" i="31"/>
  <c r="AI27" i="27"/>
  <c r="AI25" i="27"/>
  <c r="AI14" i="27"/>
  <c r="AI9" i="27"/>
  <c r="AI6" i="27"/>
  <c r="AH25" i="27"/>
  <c r="AH27" i="27"/>
  <c r="L27" i="32"/>
  <c r="L26" i="32"/>
  <c r="L25" i="32"/>
  <c r="L24" i="32"/>
  <c r="L12" i="32"/>
  <c r="L9" i="32"/>
  <c r="L8" i="32"/>
  <c r="L7" i="32"/>
  <c r="L6" i="32"/>
  <c r="L27" i="33"/>
  <c r="L26" i="33"/>
  <c r="L25" i="33"/>
  <c r="L20" i="33"/>
  <c r="L18" i="33"/>
  <c r="L12" i="33"/>
  <c r="L7" i="33"/>
  <c r="L8" i="33"/>
  <c r="L6" i="33"/>
  <c r="L27" i="34"/>
  <c r="L26" i="34"/>
  <c r="L25" i="34"/>
  <c r="L24" i="34"/>
  <c r="L18" i="34"/>
  <c r="L17" i="34"/>
  <c r="L12" i="34"/>
  <c r="L9" i="34"/>
  <c r="L7" i="34"/>
  <c r="L6" i="34"/>
  <c r="O27" i="53"/>
  <c r="P27" i="53" s="1"/>
  <c r="Q27" i="53" s="1"/>
  <c r="O25" i="53"/>
  <c r="P25" i="53" s="1"/>
  <c r="Q25" i="53" s="1"/>
  <c r="P20" i="53"/>
  <c r="Q20" i="53" s="1"/>
  <c r="O20" i="53"/>
  <c r="O18" i="53"/>
  <c r="P18" i="53" s="1"/>
  <c r="Q18" i="53" s="1"/>
  <c r="L27" i="53"/>
  <c r="L25" i="53"/>
  <c r="L20" i="53"/>
  <c r="L18" i="53"/>
  <c r="L17" i="53"/>
  <c r="Q17" i="53" s="1"/>
  <c r="P7" i="53"/>
  <c r="Q7" i="53" s="1"/>
  <c r="P8" i="53"/>
  <c r="Q8" i="53" s="1"/>
  <c r="P6" i="53"/>
  <c r="Q6" i="53" s="1"/>
  <c r="O7" i="53"/>
  <c r="O8" i="53"/>
  <c r="O6" i="53"/>
  <c r="O6" i="30"/>
  <c r="L7" i="53"/>
  <c r="L8" i="53"/>
  <c r="L6" i="53"/>
  <c r="L27" i="37"/>
  <c r="L26" i="37"/>
  <c r="L25" i="37"/>
  <c r="L18" i="37"/>
  <c r="L13" i="37"/>
  <c r="L12" i="37"/>
  <c r="L8" i="37"/>
  <c r="L7" i="37"/>
  <c r="L25" i="38"/>
  <c r="Q25" i="38" s="1"/>
  <c r="L8" i="38"/>
  <c r="L12" i="38"/>
  <c r="Q12" i="38" s="1"/>
  <c r="L6" i="38"/>
  <c r="L26" i="38"/>
  <c r="L7" i="38"/>
  <c r="L24" i="38"/>
  <c r="L13" i="38"/>
  <c r="L22" i="38"/>
  <c r="L27" i="38"/>
  <c r="L14" i="38"/>
  <c r="R26" i="27"/>
  <c r="R25" i="27"/>
  <c r="R12" i="27"/>
  <c r="R6" i="27"/>
  <c r="Q28" i="40"/>
  <c r="P28" i="40"/>
  <c r="O28" i="40"/>
  <c r="Q27" i="40"/>
  <c r="P27" i="40"/>
  <c r="O27" i="40"/>
  <c r="Q26" i="40"/>
  <c r="P26" i="40"/>
  <c r="O26" i="40"/>
  <c r="Q25" i="40"/>
  <c r="P25" i="40"/>
  <c r="O25" i="40"/>
  <c r="Q24" i="40"/>
  <c r="P24" i="40"/>
  <c r="O24" i="40"/>
  <c r="Q23" i="40"/>
  <c r="P23" i="40"/>
  <c r="O23" i="40"/>
  <c r="Q22" i="40"/>
  <c r="P22" i="40"/>
  <c r="O22" i="40"/>
  <c r="Q21" i="40"/>
  <c r="P21" i="40"/>
  <c r="O21" i="40"/>
  <c r="Q20" i="40"/>
  <c r="P20" i="40"/>
  <c r="O20" i="40"/>
  <c r="Q19" i="40"/>
  <c r="P19" i="40"/>
  <c r="O19" i="40"/>
  <c r="Q18" i="40"/>
  <c r="P18" i="40"/>
  <c r="O18" i="40"/>
  <c r="Q17" i="40"/>
  <c r="P17" i="40"/>
  <c r="O17" i="40"/>
  <c r="Q16" i="40"/>
  <c r="P16" i="40"/>
  <c r="O16" i="40"/>
  <c r="Q15" i="40"/>
  <c r="P15" i="40"/>
  <c r="O15" i="40"/>
  <c r="Q14" i="40"/>
  <c r="P14" i="40"/>
  <c r="O14" i="40"/>
  <c r="Q13" i="40"/>
  <c r="P13" i="40"/>
  <c r="O13" i="40"/>
  <c r="Q12" i="40"/>
  <c r="P12" i="40"/>
  <c r="O12" i="40"/>
  <c r="Q11" i="40"/>
  <c r="P11" i="40"/>
  <c r="O11" i="40"/>
  <c r="Q10" i="40"/>
  <c r="P10" i="40"/>
  <c r="O10" i="40"/>
  <c r="Q9" i="40"/>
  <c r="P9" i="40"/>
  <c r="O9" i="40"/>
  <c r="Q8" i="40"/>
  <c r="P8" i="40"/>
  <c r="O8" i="40"/>
  <c r="Q7" i="40"/>
  <c r="P7" i="40"/>
  <c r="O7" i="40"/>
  <c r="Q6" i="40"/>
  <c r="P6" i="40"/>
  <c r="O6" i="40"/>
  <c r="Q5" i="40"/>
  <c r="P5" i="40"/>
  <c r="O5" i="40"/>
  <c r="Q28" i="39"/>
  <c r="P28" i="39"/>
  <c r="O28" i="39"/>
  <c r="Q27" i="39"/>
  <c r="P27" i="39"/>
  <c r="O27" i="39"/>
  <c r="Q26" i="39"/>
  <c r="P26" i="39"/>
  <c r="O26" i="39"/>
  <c r="Q25" i="39"/>
  <c r="P25" i="39"/>
  <c r="O25" i="39"/>
  <c r="Q24" i="39"/>
  <c r="P24" i="39"/>
  <c r="O24" i="39"/>
  <c r="Q23" i="39"/>
  <c r="P23" i="39"/>
  <c r="O23" i="39"/>
  <c r="Q22" i="39"/>
  <c r="P22" i="39"/>
  <c r="O22" i="39"/>
  <c r="Q21" i="39"/>
  <c r="P21" i="39"/>
  <c r="O21" i="39"/>
  <c r="Q20" i="39"/>
  <c r="P20" i="39"/>
  <c r="O20" i="39"/>
  <c r="Q19" i="39"/>
  <c r="P19" i="39"/>
  <c r="O19" i="39"/>
  <c r="Q18" i="39"/>
  <c r="P18" i="39"/>
  <c r="O18" i="39"/>
  <c r="Q17" i="39"/>
  <c r="P17" i="39"/>
  <c r="O17" i="39"/>
  <c r="Q16" i="39"/>
  <c r="P16" i="39"/>
  <c r="O16" i="39"/>
  <c r="Q15" i="39"/>
  <c r="P15" i="39"/>
  <c r="O15" i="39"/>
  <c r="Q14" i="39"/>
  <c r="P14" i="39"/>
  <c r="O14" i="39"/>
  <c r="Q13" i="39"/>
  <c r="P13" i="39"/>
  <c r="O13" i="39"/>
  <c r="Q12" i="39"/>
  <c r="P12" i="39"/>
  <c r="O12" i="39"/>
  <c r="Q11" i="39"/>
  <c r="P11" i="39"/>
  <c r="O11" i="39"/>
  <c r="Q10" i="39"/>
  <c r="P10" i="39"/>
  <c r="O10" i="39"/>
  <c r="Q9" i="39"/>
  <c r="P9" i="39"/>
  <c r="O9" i="39"/>
  <c r="Q8" i="39"/>
  <c r="P8" i="39"/>
  <c r="O8" i="39"/>
  <c r="Q7" i="39"/>
  <c r="P7" i="39"/>
  <c r="O7" i="39"/>
  <c r="Q6" i="39"/>
  <c r="P6" i="39"/>
  <c r="O6" i="39"/>
  <c r="Q5" i="39"/>
  <c r="P5" i="39"/>
  <c r="O5" i="39"/>
  <c r="Q28" i="38"/>
  <c r="P28" i="38"/>
  <c r="O28" i="38"/>
  <c r="P27" i="38"/>
  <c r="O27" i="38"/>
  <c r="O26" i="38"/>
  <c r="P26" i="38" s="1"/>
  <c r="Q26" i="38" s="1"/>
  <c r="O25" i="38"/>
  <c r="P25" i="38" s="1"/>
  <c r="O24" i="38"/>
  <c r="P24" i="38" s="1"/>
  <c r="Q24" i="38" s="1"/>
  <c r="Q23" i="38"/>
  <c r="P23" i="38"/>
  <c r="O23" i="38"/>
  <c r="P22" i="38"/>
  <c r="O22" i="38"/>
  <c r="Q21" i="38"/>
  <c r="P21" i="38"/>
  <c r="O21" i="38"/>
  <c r="P20" i="38"/>
  <c r="O20" i="38"/>
  <c r="Q19" i="38"/>
  <c r="P19" i="38"/>
  <c r="O19" i="38"/>
  <c r="Q18" i="38"/>
  <c r="P18" i="38"/>
  <c r="O18" i="38"/>
  <c r="Q17" i="38"/>
  <c r="P17" i="38"/>
  <c r="O17" i="38"/>
  <c r="Q16" i="38"/>
  <c r="P16" i="38"/>
  <c r="O16" i="38"/>
  <c r="Q15" i="38"/>
  <c r="P15" i="38"/>
  <c r="O15" i="38"/>
  <c r="P14" i="38"/>
  <c r="O14" i="38"/>
  <c r="O13" i="38"/>
  <c r="P13" i="38" s="1"/>
  <c r="Q13" i="38" s="1"/>
  <c r="O12" i="38"/>
  <c r="P12" i="38" s="1"/>
  <c r="Q11" i="38"/>
  <c r="P11" i="38"/>
  <c r="O11" i="38"/>
  <c r="Q10" i="38"/>
  <c r="P10" i="38"/>
  <c r="O10" i="38"/>
  <c r="Q9" i="38"/>
  <c r="P9" i="38"/>
  <c r="O9" i="38"/>
  <c r="Q8" i="38"/>
  <c r="P8" i="38"/>
  <c r="O8" i="38"/>
  <c r="O7" i="38"/>
  <c r="P7" i="38" s="1"/>
  <c r="Q7" i="38" s="1"/>
  <c r="O6" i="38"/>
  <c r="P6" i="38" s="1"/>
  <c r="Q6" i="38" s="1"/>
  <c r="Q5" i="38"/>
  <c r="P5" i="38"/>
  <c r="O5" i="38"/>
  <c r="Q28" i="37"/>
  <c r="P28" i="37"/>
  <c r="O28" i="37"/>
  <c r="O27" i="37"/>
  <c r="P27" i="37" s="1"/>
  <c r="Q27" i="37" s="1"/>
  <c r="O26" i="37"/>
  <c r="P26" i="37" s="1"/>
  <c r="Q26" i="37" s="1"/>
  <c r="O25" i="37"/>
  <c r="P25" i="37" s="1"/>
  <c r="Q25" i="37" s="1"/>
  <c r="Q24" i="37"/>
  <c r="P24" i="37"/>
  <c r="O24" i="37"/>
  <c r="Q23" i="37"/>
  <c r="P23" i="37"/>
  <c r="O23" i="37"/>
  <c r="Q22" i="37"/>
  <c r="P22" i="37"/>
  <c r="O22" i="37"/>
  <c r="Q21" i="37"/>
  <c r="P21" i="37"/>
  <c r="O21" i="37"/>
  <c r="Q20" i="37"/>
  <c r="P20" i="37"/>
  <c r="O20" i="37"/>
  <c r="Q19" i="37"/>
  <c r="P19" i="37"/>
  <c r="O19" i="37"/>
  <c r="O18" i="37"/>
  <c r="P18" i="37" s="1"/>
  <c r="Q18" i="37" s="1"/>
  <c r="P17" i="37"/>
  <c r="O17" i="37"/>
  <c r="Q16" i="37"/>
  <c r="P16" i="37"/>
  <c r="O16" i="37"/>
  <c r="Q15" i="37"/>
  <c r="P15" i="37"/>
  <c r="O15" i="37"/>
  <c r="Q14" i="37"/>
  <c r="P14" i="37"/>
  <c r="O14" i="37"/>
  <c r="O13" i="37"/>
  <c r="P13" i="37" s="1"/>
  <c r="Q13" i="37" s="1"/>
  <c r="Q12" i="37"/>
  <c r="P12" i="37"/>
  <c r="O12" i="37"/>
  <c r="Q11" i="37"/>
  <c r="P11" i="37"/>
  <c r="O11" i="37"/>
  <c r="Q10" i="37"/>
  <c r="P10" i="37"/>
  <c r="O10" i="37"/>
  <c r="Q9" i="37"/>
  <c r="P9" i="37"/>
  <c r="O9" i="37"/>
  <c r="O8" i="37"/>
  <c r="P8" i="37" s="1"/>
  <c r="Q8" i="37" s="1"/>
  <c r="O7" i="37"/>
  <c r="P7" i="37" s="1"/>
  <c r="Q7" i="37" s="1"/>
  <c r="Q6" i="37"/>
  <c r="P6" i="37"/>
  <c r="O6" i="37"/>
  <c r="Q5" i="37"/>
  <c r="P5" i="37"/>
  <c r="O5" i="37"/>
  <c r="Q28" i="36"/>
  <c r="P28" i="36"/>
  <c r="O28" i="36"/>
  <c r="Q27" i="36"/>
  <c r="P27" i="36"/>
  <c r="O27" i="36"/>
  <c r="Q26" i="36"/>
  <c r="P26" i="36"/>
  <c r="O26" i="36"/>
  <c r="Q25" i="36"/>
  <c r="P25" i="36"/>
  <c r="O25" i="36"/>
  <c r="Q24" i="36"/>
  <c r="P24" i="36"/>
  <c r="O24" i="36"/>
  <c r="Q23" i="36"/>
  <c r="P23" i="36"/>
  <c r="O23" i="36"/>
  <c r="Q22" i="36"/>
  <c r="P22" i="36"/>
  <c r="O22" i="36"/>
  <c r="Q21" i="36"/>
  <c r="P21" i="36"/>
  <c r="O21" i="36"/>
  <c r="Q20" i="36"/>
  <c r="P20" i="36"/>
  <c r="O20" i="36"/>
  <c r="Q19" i="36"/>
  <c r="P19" i="36"/>
  <c r="O19" i="36"/>
  <c r="Q18" i="36"/>
  <c r="P18" i="36"/>
  <c r="O18" i="36"/>
  <c r="Q17" i="36"/>
  <c r="P17" i="36"/>
  <c r="O17" i="36"/>
  <c r="Q16" i="36"/>
  <c r="P16" i="36"/>
  <c r="O16" i="36"/>
  <c r="Q15" i="36"/>
  <c r="P15" i="36"/>
  <c r="O15" i="36"/>
  <c r="Q14" i="36"/>
  <c r="P14" i="36"/>
  <c r="O14" i="36"/>
  <c r="Q13" i="36"/>
  <c r="P13" i="36"/>
  <c r="O13" i="36"/>
  <c r="Q12" i="36"/>
  <c r="P12" i="36"/>
  <c r="O12" i="36"/>
  <c r="Q11" i="36"/>
  <c r="P11" i="36"/>
  <c r="O11" i="36"/>
  <c r="Q10" i="36"/>
  <c r="P10" i="36"/>
  <c r="O10" i="36"/>
  <c r="Q9" i="36"/>
  <c r="P9" i="36"/>
  <c r="O9" i="36"/>
  <c r="Q8" i="36"/>
  <c r="P8" i="36"/>
  <c r="O8" i="36"/>
  <c r="Q7" i="36"/>
  <c r="P7" i="36"/>
  <c r="O7" i="36"/>
  <c r="Q6" i="36"/>
  <c r="P6" i="36"/>
  <c r="O6" i="36"/>
  <c r="Q5" i="36"/>
  <c r="P5" i="36"/>
  <c r="O5" i="36"/>
  <c r="Q28" i="35"/>
  <c r="P28" i="35"/>
  <c r="O28" i="35"/>
  <c r="Q27" i="35"/>
  <c r="P27" i="35"/>
  <c r="Q26" i="35"/>
  <c r="P26" i="35"/>
  <c r="P25" i="35"/>
  <c r="O25" i="35"/>
  <c r="Q24" i="35"/>
  <c r="P24" i="35"/>
  <c r="Q23" i="35"/>
  <c r="P23" i="35"/>
  <c r="Q22" i="35"/>
  <c r="P22" i="35"/>
  <c r="O22" i="35"/>
  <c r="Q21" i="35"/>
  <c r="P21" i="35"/>
  <c r="O21" i="35"/>
  <c r="Q20" i="35"/>
  <c r="P20" i="35"/>
  <c r="O20" i="35"/>
  <c r="Q19" i="35"/>
  <c r="P19" i="35"/>
  <c r="O19" i="35"/>
  <c r="Q18" i="35"/>
  <c r="P18" i="35"/>
  <c r="Q17" i="35"/>
  <c r="P17" i="35"/>
  <c r="Q16" i="35"/>
  <c r="P16" i="35"/>
  <c r="O16" i="35"/>
  <c r="Q15" i="35"/>
  <c r="P15" i="35"/>
  <c r="O15" i="35"/>
  <c r="Q14" i="35"/>
  <c r="P14" i="35"/>
  <c r="O14" i="35"/>
  <c r="Q13" i="35"/>
  <c r="P13" i="35"/>
  <c r="O13" i="35"/>
  <c r="Q12" i="35"/>
  <c r="P12" i="35"/>
  <c r="Q11" i="35"/>
  <c r="P11" i="35"/>
  <c r="O11" i="35"/>
  <c r="Q10" i="35"/>
  <c r="P10" i="35"/>
  <c r="O10" i="35"/>
  <c r="Q9" i="35"/>
  <c r="P9" i="35"/>
  <c r="Q8" i="35"/>
  <c r="P8" i="35"/>
  <c r="O8" i="35"/>
  <c r="Q7" i="35"/>
  <c r="P7" i="35"/>
  <c r="Q6" i="35"/>
  <c r="P6" i="35"/>
  <c r="Q5" i="35"/>
  <c r="P5" i="35"/>
  <c r="Q28" i="34"/>
  <c r="P28" i="34"/>
  <c r="O28" i="34"/>
  <c r="O27" i="34"/>
  <c r="P27" i="34" s="1"/>
  <c r="Q27" i="34" s="1"/>
  <c r="P26" i="34"/>
  <c r="O26" i="34"/>
  <c r="O25" i="34"/>
  <c r="P25" i="34" s="1"/>
  <c r="Q25" i="34" s="1"/>
  <c r="O24" i="34"/>
  <c r="P24" i="34" s="1"/>
  <c r="Q23" i="34"/>
  <c r="P23" i="34"/>
  <c r="O23" i="34"/>
  <c r="Q22" i="34"/>
  <c r="P22" i="34"/>
  <c r="O22" i="34"/>
  <c r="Q21" i="34"/>
  <c r="P21" i="34"/>
  <c r="O21" i="34"/>
  <c r="Q20" i="34"/>
  <c r="P20" i="34"/>
  <c r="O20" i="34"/>
  <c r="Q19" i="34"/>
  <c r="P19" i="34"/>
  <c r="O19" i="34"/>
  <c r="O18" i="34"/>
  <c r="P18" i="34" s="1"/>
  <c r="Q18" i="34" s="1"/>
  <c r="O17" i="34"/>
  <c r="P17" i="34" s="1"/>
  <c r="Q16" i="34"/>
  <c r="P16" i="34"/>
  <c r="O16" i="34"/>
  <c r="Q15" i="34"/>
  <c r="P15" i="34"/>
  <c r="O15" i="34"/>
  <c r="Q14" i="34"/>
  <c r="P14" i="34"/>
  <c r="O14" i="34"/>
  <c r="Q13" i="34"/>
  <c r="P13" i="34"/>
  <c r="O13" i="34"/>
  <c r="P12" i="34"/>
  <c r="O12" i="34"/>
  <c r="Q11" i="34"/>
  <c r="P11" i="34"/>
  <c r="O11" i="34"/>
  <c r="Q10" i="34"/>
  <c r="P10" i="34"/>
  <c r="O10" i="34"/>
  <c r="O9" i="34"/>
  <c r="P9" i="34" s="1"/>
  <c r="P8" i="34"/>
  <c r="O8" i="34"/>
  <c r="O7" i="34"/>
  <c r="P7" i="34" s="1"/>
  <c r="Q7" i="34" s="1"/>
  <c r="O6" i="34"/>
  <c r="P6" i="34" s="1"/>
  <c r="Q5" i="34"/>
  <c r="P5" i="34"/>
  <c r="O5" i="34"/>
  <c r="Q28" i="33"/>
  <c r="P28" i="33"/>
  <c r="O28" i="33"/>
  <c r="O27" i="33"/>
  <c r="P27" i="33" s="1"/>
  <c r="Q27" i="33" s="1"/>
  <c r="O26" i="33"/>
  <c r="P26" i="33" s="1"/>
  <c r="Q26" i="33" s="1"/>
  <c r="O25" i="33"/>
  <c r="P25" i="33" s="1"/>
  <c r="Q25" i="33" s="1"/>
  <c r="P24" i="33"/>
  <c r="O24" i="33"/>
  <c r="Q23" i="33"/>
  <c r="P23" i="33"/>
  <c r="O23" i="33"/>
  <c r="Q22" i="33"/>
  <c r="P22" i="33"/>
  <c r="O22" i="33"/>
  <c r="Q21" i="33"/>
  <c r="P21" i="33"/>
  <c r="O21" i="33"/>
  <c r="O20" i="33"/>
  <c r="P20" i="33" s="1"/>
  <c r="Q20" i="33" s="1"/>
  <c r="Q19" i="33"/>
  <c r="P19" i="33"/>
  <c r="O19" i="33"/>
  <c r="P18" i="33"/>
  <c r="Q18" i="33" s="1"/>
  <c r="O18" i="33"/>
  <c r="Q17" i="33"/>
  <c r="P17" i="33"/>
  <c r="O17" i="33"/>
  <c r="Q16" i="33"/>
  <c r="P16" i="33"/>
  <c r="O16" i="33"/>
  <c r="Q15" i="33"/>
  <c r="P15" i="33"/>
  <c r="O15" i="33"/>
  <c r="Q14" i="33"/>
  <c r="P14" i="33"/>
  <c r="O14" i="33"/>
  <c r="Q13" i="33"/>
  <c r="P13" i="33"/>
  <c r="O13" i="33"/>
  <c r="O12" i="33"/>
  <c r="P12" i="33" s="1"/>
  <c r="Q12" i="33" s="1"/>
  <c r="Q11" i="33"/>
  <c r="P11" i="33"/>
  <c r="O11" i="33"/>
  <c r="Q10" i="33"/>
  <c r="P10" i="33"/>
  <c r="O10" i="33"/>
  <c r="Q9" i="33"/>
  <c r="P9" i="33"/>
  <c r="O9" i="33"/>
  <c r="P8" i="33"/>
  <c r="Q8" i="33" s="1"/>
  <c r="O8" i="33"/>
  <c r="P7" i="33"/>
  <c r="Q7" i="33" s="1"/>
  <c r="O7" i="33"/>
  <c r="P6" i="33"/>
  <c r="Q6" i="33" s="1"/>
  <c r="O6" i="33"/>
  <c r="Q5" i="33"/>
  <c r="P5" i="33"/>
  <c r="O5" i="33"/>
  <c r="Q28" i="32"/>
  <c r="P28" i="32"/>
  <c r="O28" i="32"/>
  <c r="O27" i="32"/>
  <c r="P27" i="32" s="1"/>
  <c r="Q27" i="32" s="1"/>
  <c r="P26" i="32"/>
  <c r="Q26" i="32" s="1"/>
  <c r="O26" i="32"/>
  <c r="P25" i="32"/>
  <c r="O25" i="32"/>
  <c r="O24" i="32"/>
  <c r="P24" i="32" s="1"/>
  <c r="Q24" i="32" s="1"/>
  <c r="P23" i="32"/>
  <c r="O23" i="32"/>
  <c r="Q22" i="32"/>
  <c r="P22" i="32"/>
  <c r="O22" i="32"/>
  <c r="Q21" i="32"/>
  <c r="P21" i="32"/>
  <c r="O21" i="32"/>
  <c r="Q20" i="32"/>
  <c r="P20" i="32"/>
  <c r="O20" i="32"/>
  <c r="Q19" i="32"/>
  <c r="P19" i="32"/>
  <c r="O19" i="32"/>
  <c r="Q18" i="32"/>
  <c r="P18" i="32"/>
  <c r="O18" i="32"/>
  <c r="Q17" i="32"/>
  <c r="P17" i="32"/>
  <c r="O17" i="32"/>
  <c r="Q16" i="32"/>
  <c r="P16" i="32"/>
  <c r="O16" i="32"/>
  <c r="Q15" i="32"/>
  <c r="P15" i="32"/>
  <c r="O15" i="32"/>
  <c r="Q14" i="32"/>
  <c r="P14" i="32"/>
  <c r="O14" i="32"/>
  <c r="Q13" i="32"/>
  <c r="P13" i="32"/>
  <c r="O13" i="32"/>
  <c r="O12" i="32"/>
  <c r="P12" i="32" s="1"/>
  <c r="Q12" i="32" s="1"/>
  <c r="Q11" i="32"/>
  <c r="P11" i="32"/>
  <c r="O11" i="32"/>
  <c r="Q10" i="32"/>
  <c r="O10" i="32"/>
  <c r="P10" i="32" s="1"/>
  <c r="O9" i="32"/>
  <c r="P9" i="32" s="1"/>
  <c r="Q9" i="32" s="1"/>
  <c r="O8" i="32"/>
  <c r="P8" i="32" s="1"/>
  <c r="Q8" i="32" s="1"/>
  <c r="O7" i="32"/>
  <c r="P7" i="32" s="1"/>
  <c r="O6" i="32"/>
  <c r="P6" i="32" s="1"/>
  <c r="Q6" i="32" s="1"/>
  <c r="Q5" i="32"/>
  <c r="P5" i="32"/>
  <c r="O5" i="32"/>
  <c r="Q28" i="31"/>
  <c r="P28" i="31"/>
  <c r="O28" i="31"/>
  <c r="Q27" i="31"/>
  <c r="P27" i="31"/>
  <c r="O27" i="31"/>
  <c r="Q26" i="31"/>
  <c r="P26" i="31"/>
  <c r="O26" i="31"/>
  <c r="Q25" i="31"/>
  <c r="P25" i="31"/>
  <c r="O25" i="31"/>
  <c r="P24" i="31"/>
  <c r="O24" i="31"/>
  <c r="Q23" i="31"/>
  <c r="P23" i="31"/>
  <c r="O23" i="31"/>
  <c r="Q22" i="31"/>
  <c r="P22" i="31"/>
  <c r="O22" i="31"/>
  <c r="Q21" i="31"/>
  <c r="P21" i="31"/>
  <c r="O21" i="31"/>
  <c r="P20" i="31"/>
  <c r="O20" i="31"/>
  <c r="Q19" i="31"/>
  <c r="P19" i="31"/>
  <c r="O19" i="31"/>
  <c r="P18" i="31"/>
  <c r="O18" i="31"/>
  <c r="Q17" i="31"/>
  <c r="P17" i="31"/>
  <c r="O17" i="31"/>
  <c r="Q16" i="31"/>
  <c r="P16" i="31"/>
  <c r="O16" i="31"/>
  <c r="Q15" i="31"/>
  <c r="P15" i="31"/>
  <c r="O15" i="31"/>
  <c r="Q14" i="31"/>
  <c r="P14" i="31"/>
  <c r="O14" i="31"/>
  <c r="Q13" i="31"/>
  <c r="P13" i="31"/>
  <c r="O13" i="31"/>
  <c r="P12" i="31"/>
  <c r="O12" i="31"/>
  <c r="Q11" i="31"/>
  <c r="P11" i="31"/>
  <c r="O11" i="31"/>
  <c r="Q10" i="31"/>
  <c r="P10" i="31"/>
  <c r="O10" i="31"/>
  <c r="Q9" i="31"/>
  <c r="P9" i="31"/>
  <c r="O9" i="31"/>
  <c r="P8" i="31"/>
  <c r="O8" i="31"/>
  <c r="P7" i="31"/>
  <c r="O7" i="31"/>
  <c r="Q6" i="31"/>
  <c r="P6" i="31"/>
  <c r="O6" i="31"/>
  <c r="Q5" i="31"/>
  <c r="P5" i="31"/>
  <c r="O5" i="31"/>
  <c r="Q28" i="30"/>
  <c r="P28" i="30"/>
  <c r="O28" i="30"/>
  <c r="Q27" i="30"/>
  <c r="P27" i="30"/>
  <c r="O27" i="30"/>
  <c r="Q26" i="30"/>
  <c r="P26" i="30"/>
  <c r="O26" i="30"/>
  <c r="Q25" i="30"/>
  <c r="O25" i="30"/>
  <c r="P25" i="30" s="1"/>
  <c r="O24" i="30"/>
  <c r="P24" i="30" s="1"/>
  <c r="Q23" i="30"/>
  <c r="P23" i="30"/>
  <c r="O23" i="30"/>
  <c r="Q22" i="30"/>
  <c r="P22" i="30"/>
  <c r="O22" i="30"/>
  <c r="Q21" i="30"/>
  <c r="P21" i="30"/>
  <c r="O21" i="30"/>
  <c r="Q20" i="30"/>
  <c r="P20" i="30"/>
  <c r="O20" i="30"/>
  <c r="Q19" i="30"/>
  <c r="P19" i="30"/>
  <c r="O19" i="30"/>
  <c r="O18" i="30"/>
  <c r="P18" i="30" s="1"/>
  <c r="Q18" i="30" s="1"/>
  <c r="Q17" i="30"/>
  <c r="P17" i="30"/>
  <c r="O17" i="30"/>
  <c r="Q16" i="30"/>
  <c r="P16" i="30"/>
  <c r="O16" i="30"/>
  <c r="Q15" i="30"/>
  <c r="P15" i="30"/>
  <c r="O15" i="30"/>
  <c r="Q14" i="30"/>
  <c r="P14" i="30"/>
  <c r="O14" i="30"/>
  <c r="P12" i="30"/>
  <c r="O12" i="30"/>
  <c r="Q11" i="30"/>
  <c r="P11" i="30"/>
  <c r="O11" i="30"/>
  <c r="Q10" i="30"/>
  <c r="P10" i="30"/>
  <c r="O10" i="30"/>
  <c r="Q9" i="30"/>
  <c r="P9" i="30"/>
  <c r="O9" i="30"/>
  <c r="O8" i="30"/>
  <c r="P8" i="30" s="1"/>
  <c r="Q8" i="30" s="1"/>
  <c r="P7" i="30"/>
  <c r="Q7" i="30" s="1"/>
  <c r="O7" i="30"/>
  <c r="P6" i="30"/>
  <c r="Q6" i="30" s="1"/>
  <c r="Q5" i="30"/>
  <c r="P5" i="30"/>
  <c r="O5" i="30"/>
  <c r="Q28" i="41"/>
  <c r="P28" i="41"/>
  <c r="O28" i="41"/>
  <c r="Q27" i="41"/>
  <c r="P27" i="41"/>
  <c r="O27" i="41"/>
  <c r="Q26" i="41"/>
  <c r="P26" i="41"/>
  <c r="O26" i="41"/>
  <c r="Q25" i="41"/>
  <c r="P25" i="41"/>
  <c r="O25" i="41"/>
  <c r="Q24" i="41"/>
  <c r="P24" i="41"/>
  <c r="O24" i="41"/>
  <c r="Q23" i="41"/>
  <c r="P23" i="41"/>
  <c r="O23" i="41"/>
  <c r="Q22" i="41"/>
  <c r="P22" i="41"/>
  <c r="O22" i="41"/>
  <c r="Q21" i="41"/>
  <c r="P21" i="41"/>
  <c r="O21" i="41"/>
  <c r="Q20" i="41"/>
  <c r="P20" i="41"/>
  <c r="O20" i="41"/>
  <c r="Q19" i="41"/>
  <c r="P19" i="41"/>
  <c r="O19" i="41"/>
  <c r="Q18" i="41"/>
  <c r="P18" i="41"/>
  <c r="O18" i="41"/>
  <c r="Q17" i="41"/>
  <c r="P17" i="41"/>
  <c r="O17" i="41"/>
  <c r="Q16" i="41"/>
  <c r="P16" i="41"/>
  <c r="O16" i="41"/>
  <c r="Q15" i="41"/>
  <c r="P15" i="41"/>
  <c r="O15" i="41"/>
  <c r="Q14" i="41"/>
  <c r="P14" i="41"/>
  <c r="O14" i="41"/>
  <c r="Q13" i="41"/>
  <c r="P13" i="41"/>
  <c r="O13" i="41"/>
  <c r="Q12" i="41"/>
  <c r="P12" i="41"/>
  <c r="O12" i="41"/>
  <c r="Q11" i="41"/>
  <c r="P11" i="41"/>
  <c r="O11" i="41"/>
  <c r="Q10" i="41"/>
  <c r="P10" i="41"/>
  <c r="O10" i="41"/>
  <c r="Q9" i="41"/>
  <c r="P9" i="41"/>
  <c r="O9" i="41"/>
  <c r="Q8" i="41"/>
  <c r="P8" i="41"/>
  <c r="O8" i="41"/>
  <c r="Q7" i="41"/>
  <c r="P7" i="41"/>
  <c r="O7" i="41"/>
  <c r="Q6" i="41"/>
  <c r="P6" i="41"/>
  <c r="O6" i="41"/>
  <c r="Q5" i="41"/>
  <c r="P5" i="41"/>
  <c r="O5" i="41"/>
  <c r="Q28" i="42"/>
  <c r="P28" i="42"/>
  <c r="O28" i="42"/>
  <c r="Q27" i="42"/>
  <c r="P27" i="42"/>
  <c r="O27" i="42"/>
  <c r="Q26" i="42"/>
  <c r="P26" i="42"/>
  <c r="O26" i="42"/>
  <c r="Q25" i="42"/>
  <c r="P25" i="42"/>
  <c r="O25" i="42"/>
  <c r="Q24" i="42"/>
  <c r="P24" i="42"/>
  <c r="O24" i="42"/>
  <c r="Q23" i="42"/>
  <c r="P23" i="42"/>
  <c r="O23" i="42"/>
  <c r="Q22" i="42"/>
  <c r="P22" i="42"/>
  <c r="O22" i="42"/>
  <c r="Q21" i="42"/>
  <c r="P21" i="42"/>
  <c r="O21" i="42"/>
  <c r="Q20" i="42"/>
  <c r="P20" i="42"/>
  <c r="O20" i="42"/>
  <c r="Q19" i="42"/>
  <c r="P19" i="42"/>
  <c r="O19" i="42"/>
  <c r="Q18" i="42"/>
  <c r="P18" i="42"/>
  <c r="O18" i="42"/>
  <c r="Q17" i="42"/>
  <c r="P17" i="42"/>
  <c r="O17" i="42"/>
  <c r="Q16" i="42"/>
  <c r="P16" i="42"/>
  <c r="O16" i="42"/>
  <c r="Q15" i="42"/>
  <c r="P15" i="42"/>
  <c r="O15" i="42"/>
  <c r="Q14" i="42"/>
  <c r="P14" i="42"/>
  <c r="O14" i="42"/>
  <c r="Q13" i="42"/>
  <c r="P13" i="42"/>
  <c r="O13" i="42"/>
  <c r="Q12" i="42"/>
  <c r="P12" i="42"/>
  <c r="O12" i="42"/>
  <c r="Q11" i="42"/>
  <c r="P11" i="42"/>
  <c r="O11" i="42"/>
  <c r="Q10" i="42"/>
  <c r="P10" i="42"/>
  <c r="O10" i="42"/>
  <c r="Q9" i="42"/>
  <c r="P9" i="42"/>
  <c r="O9" i="42"/>
  <c r="Q8" i="42"/>
  <c r="P8" i="42"/>
  <c r="O8" i="42"/>
  <c r="Q7" i="42"/>
  <c r="P7" i="42"/>
  <c r="O7" i="42"/>
  <c r="Q6" i="42"/>
  <c r="P6" i="42"/>
  <c r="O6" i="42"/>
  <c r="Q5" i="42"/>
  <c r="P5" i="42"/>
  <c r="O5" i="42"/>
  <c r="O6" i="43"/>
  <c r="P6" i="43"/>
  <c r="Q6" i="43" s="1"/>
  <c r="O7" i="43"/>
  <c r="P7" i="43"/>
  <c r="Q7" i="43"/>
  <c r="O8" i="43"/>
  <c r="P8" i="43"/>
  <c r="Q8" i="43" s="1"/>
  <c r="O9" i="43"/>
  <c r="P9" i="43" s="1"/>
  <c r="Q9" i="43" s="1"/>
  <c r="O10" i="43"/>
  <c r="P10" i="43"/>
  <c r="Q10" i="43"/>
  <c r="O11" i="43"/>
  <c r="P11" i="43"/>
  <c r="Q11" i="43"/>
  <c r="O12" i="43"/>
  <c r="P12" i="43" s="1"/>
  <c r="Q12" i="43" s="1"/>
  <c r="O13" i="43"/>
  <c r="P13" i="43"/>
  <c r="Q13" i="43"/>
  <c r="O14" i="43"/>
  <c r="P14" i="43" s="1"/>
  <c r="Q14" i="43" s="1"/>
  <c r="O15" i="43"/>
  <c r="P15" i="43"/>
  <c r="Q15" i="43"/>
  <c r="O16" i="43"/>
  <c r="P16" i="43"/>
  <c r="Q16" i="43"/>
  <c r="O17" i="43"/>
  <c r="P17" i="43"/>
  <c r="Q17" i="43"/>
  <c r="O18" i="43"/>
  <c r="P18" i="43" s="1"/>
  <c r="Q18" i="43" s="1"/>
  <c r="O19" i="43"/>
  <c r="P19" i="43"/>
  <c r="Q19" i="43"/>
  <c r="O20" i="43"/>
  <c r="P20" i="43"/>
  <c r="Q20" i="43"/>
  <c r="O21" i="43"/>
  <c r="P21" i="43"/>
  <c r="Q21" i="43"/>
  <c r="O22" i="43"/>
  <c r="P22" i="43"/>
  <c r="Q22" i="43"/>
  <c r="O23" i="43"/>
  <c r="P23" i="43"/>
  <c r="Q23" i="43"/>
  <c r="O24" i="43"/>
  <c r="P24" i="43" s="1"/>
  <c r="Q24" i="43" s="1"/>
  <c r="O25" i="43"/>
  <c r="P25" i="43" s="1"/>
  <c r="Q25" i="43" s="1"/>
  <c r="O26" i="43"/>
  <c r="P26" i="43" s="1"/>
  <c r="Q26" i="43" s="1"/>
  <c r="O27" i="43"/>
  <c r="P27" i="43" s="1"/>
  <c r="Q27" i="43" s="1"/>
  <c r="O28" i="43"/>
  <c r="P28" i="43"/>
  <c r="Q28" i="43"/>
  <c r="Q5" i="43"/>
  <c r="P5" i="43"/>
  <c r="O5" i="43"/>
  <c r="L27" i="43"/>
  <c r="L26" i="43"/>
  <c r="L25" i="43"/>
  <c r="L24" i="43"/>
  <c r="L18" i="43"/>
  <c r="L14" i="43"/>
  <c r="L12" i="43"/>
  <c r="L9" i="43"/>
  <c r="L8" i="43"/>
  <c r="L6" i="43"/>
  <c r="R27" i="27"/>
  <c r="R24" i="27"/>
  <c r="R8" i="27"/>
  <c r="L28" i="44"/>
  <c r="L27" i="44"/>
  <c r="L26" i="44"/>
  <c r="L25" i="44"/>
  <c r="L24" i="44"/>
  <c r="L18" i="44"/>
  <c r="L14" i="44"/>
  <c r="L13" i="44"/>
  <c r="L12" i="44"/>
  <c r="O6" i="44"/>
  <c r="P6" i="44"/>
  <c r="O7" i="44"/>
  <c r="P7" i="44"/>
  <c r="Q7" i="44"/>
  <c r="O8" i="44"/>
  <c r="P8" i="44"/>
  <c r="Q8" i="44" s="1"/>
  <c r="O9" i="44"/>
  <c r="P9" i="44" s="1"/>
  <c r="Q9" i="44" s="1"/>
  <c r="O10" i="44"/>
  <c r="P10" i="44"/>
  <c r="Q10" i="44"/>
  <c r="O11" i="44"/>
  <c r="P11" i="44"/>
  <c r="Q11" i="44"/>
  <c r="O12" i="44"/>
  <c r="P12" i="44" s="1"/>
  <c r="Q12" i="44"/>
  <c r="O13" i="44"/>
  <c r="P13" i="44"/>
  <c r="Q13" i="44"/>
  <c r="O14" i="44"/>
  <c r="P14" i="44" s="1"/>
  <c r="Q14" i="44"/>
  <c r="O15" i="44"/>
  <c r="P15" i="44"/>
  <c r="Q15" i="44"/>
  <c r="O16" i="44"/>
  <c r="P16" i="44"/>
  <c r="Q16" i="44"/>
  <c r="O17" i="44"/>
  <c r="P17" i="44"/>
  <c r="Q17" i="44"/>
  <c r="O18" i="44"/>
  <c r="P18" i="44" s="1"/>
  <c r="Q18" i="44"/>
  <c r="O19" i="44"/>
  <c r="P19" i="44"/>
  <c r="Q19" i="44"/>
  <c r="O20" i="44"/>
  <c r="P20" i="44"/>
  <c r="Q20" i="44"/>
  <c r="O21" i="44"/>
  <c r="P21" i="44"/>
  <c r="Q21" i="44"/>
  <c r="O22" i="44"/>
  <c r="P22" i="44"/>
  <c r="Q22" i="44"/>
  <c r="O23" i="44"/>
  <c r="P23" i="44"/>
  <c r="Q23" i="44"/>
  <c r="O24" i="44"/>
  <c r="P24" i="44" s="1"/>
  <c r="Q24" i="44"/>
  <c r="O25" i="44"/>
  <c r="P25" i="44" s="1"/>
  <c r="Q25" i="44"/>
  <c r="O26" i="44"/>
  <c r="P26" i="44"/>
  <c r="Q26" i="44"/>
  <c r="O27" i="44"/>
  <c r="P27" i="44"/>
  <c r="Q27" i="44"/>
  <c r="O28" i="44"/>
  <c r="P28" i="44" s="1"/>
  <c r="Q28" i="44"/>
  <c r="Q5" i="44"/>
  <c r="P5" i="44"/>
  <c r="O5" i="44"/>
  <c r="L9" i="44"/>
  <c r="L8" i="44"/>
  <c r="R18" i="27"/>
  <c r="L29" i="52"/>
  <c r="O29" i="52"/>
  <c r="P29" i="52" s="1"/>
  <c r="Q29" i="52"/>
  <c r="K29" i="52"/>
  <c r="J29" i="52"/>
  <c r="P6" i="52"/>
  <c r="Q6" i="52"/>
  <c r="P7" i="52"/>
  <c r="Q7" i="52"/>
  <c r="P9" i="52"/>
  <c r="Q9" i="52"/>
  <c r="P10" i="52"/>
  <c r="Q10" i="52"/>
  <c r="P11" i="52"/>
  <c r="Q11" i="52"/>
  <c r="P12" i="52"/>
  <c r="Q12" i="52"/>
  <c r="P13" i="52"/>
  <c r="Q13" i="52"/>
  <c r="P14" i="52"/>
  <c r="Q14" i="52"/>
  <c r="P15" i="52"/>
  <c r="Q15" i="52"/>
  <c r="P16" i="52"/>
  <c r="Q16" i="52"/>
  <c r="P17" i="52"/>
  <c r="Q17" i="52"/>
  <c r="P18" i="52"/>
  <c r="Q18" i="52" s="1"/>
  <c r="P19" i="52"/>
  <c r="Q19" i="52"/>
  <c r="P20" i="52"/>
  <c r="Q20" i="52"/>
  <c r="P21" i="52"/>
  <c r="Q21" i="52"/>
  <c r="P22" i="52"/>
  <c r="Q22" i="52"/>
  <c r="P23" i="52"/>
  <c r="Q23" i="52"/>
  <c r="P24" i="52"/>
  <c r="Q24" i="52"/>
  <c r="P25" i="52"/>
  <c r="Q25" i="52"/>
  <c r="P26" i="52"/>
  <c r="Q26" i="52"/>
  <c r="P28" i="52"/>
  <c r="Q28" i="52"/>
  <c r="P30" i="52"/>
  <c r="Q30" i="52"/>
  <c r="P31" i="52"/>
  <c r="Q31" i="52"/>
  <c r="Q5" i="52"/>
  <c r="P5" i="52"/>
  <c r="O6" i="52"/>
  <c r="O7" i="52"/>
  <c r="O8" i="52"/>
  <c r="P8" i="52" s="1"/>
  <c r="Q8" i="52" s="1"/>
  <c r="O9" i="52"/>
  <c r="O10" i="52"/>
  <c r="O11" i="52"/>
  <c r="O12" i="52"/>
  <c r="O13" i="52"/>
  <c r="O14" i="52"/>
  <c r="O15" i="52"/>
  <c r="O16" i="52"/>
  <c r="O17" i="52"/>
  <c r="O18" i="52"/>
  <c r="O19" i="52"/>
  <c r="O20" i="52"/>
  <c r="O21" i="52"/>
  <c r="O22" i="52"/>
  <c r="O23" i="52"/>
  <c r="O24" i="52"/>
  <c r="O25" i="52"/>
  <c r="O26" i="52"/>
  <c r="O28" i="52"/>
  <c r="O30" i="52"/>
  <c r="O31" i="52"/>
  <c r="O5" i="52"/>
  <c r="L27" i="52"/>
  <c r="L18" i="52"/>
  <c r="Q31" i="42"/>
  <c r="P31" i="42"/>
  <c r="O31" i="42"/>
  <c r="Q30" i="42"/>
  <c r="P30" i="42"/>
  <c r="O30" i="42"/>
  <c r="Q29" i="42"/>
  <c r="P29" i="42"/>
  <c r="K28" i="42"/>
  <c r="J28" i="42"/>
  <c r="K27" i="42"/>
  <c r="J27" i="42"/>
  <c r="K26" i="42"/>
  <c r="J26" i="42"/>
  <c r="K25" i="42"/>
  <c r="J25" i="42"/>
  <c r="K24" i="42"/>
  <c r="J24" i="42"/>
  <c r="K23" i="42"/>
  <c r="J23" i="42"/>
  <c r="K22" i="42"/>
  <c r="J22" i="42"/>
  <c r="K21" i="42"/>
  <c r="J21" i="42"/>
  <c r="K20" i="42"/>
  <c r="J20" i="42"/>
  <c r="H20" i="42"/>
  <c r="K19" i="42"/>
  <c r="J19" i="42"/>
  <c r="K18" i="42"/>
  <c r="J18" i="42"/>
  <c r="K17" i="42"/>
  <c r="J17" i="42"/>
  <c r="K16" i="42"/>
  <c r="J16" i="42"/>
  <c r="I16" i="42"/>
  <c r="H16" i="42"/>
  <c r="G16" i="42"/>
  <c r="K15" i="42"/>
  <c r="I15" i="42"/>
  <c r="H15" i="42"/>
  <c r="J15" i="42" s="1"/>
  <c r="G15" i="42"/>
  <c r="K14" i="42"/>
  <c r="J14" i="42"/>
  <c r="G14" i="42"/>
  <c r="K13" i="42"/>
  <c r="J13" i="42"/>
  <c r="H13" i="42"/>
  <c r="G13" i="42"/>
  <c r="K12" i="42"/>
  <c r="J12" i="42"/>
  <c r="I11" i="42"/>
  <c r="H11" i="42"/>
  <c r="K11" i="42" s="1"/>
  <c r="G11" i="42"/>
  <c r="K9" i="42"/>
  <c r="J9" i="42"/>
  <c r="K8" i="42"/>
  <c r="J8" i="42"/>
  <c r="K7" i="42"/>
  <c r="J7" i="42"/>
  <c r="K6" i="42"/>
  <c r="J6" i="42"/>
  <c r="K5" i="42"/>
  <c r="J5" i="42"/>
  <c r="N2" i="42"/>
  <c r="Q31" i="41"/>
  <c r="P31" i="41"/>
  <c r="O31" i="41"/>
  <c r="Q30" i="41"/>
  <c r="P30" i="41"/>
  <c r="O30" i="41"/>
  <c r="Q29" i="41"/>
  <c r="P29" i="41"/>
  <c r="K28" i="41"/>
  <c r="J28" i="41"/>
  <c r="K27" i="41"/>
  <c r="J27" i="41"/>
  <c r="K26" i="41"/>
  <c r="J26" i="41"/>
  <c r="K25" i="41"/>
  <c r="J25" i="41"/>
  <c r="K24" i="41"/>
  <c r="J24" i="41"/>
  <c r="K23" i="41"/>
  <c r="J23" i="41"/>
  <c r="K22" i="41"/>
  <c r="J22" i="41"/>
  <c r="K21" i="41"/>
  <c r="J21" i="41"/>
  <c r="K20" i="41"/>
  <c r="J20" i="41"/>
  <c r="H20" i="41"/>
  <c r="K19" i="41"/>
  <c r="J19" i="41"/>
  <c r="K18" i="41"/>
  <c r="J18" i="41"/>
  <c r="K17" i="41"/>
  <c r="J17" i="41"/>
  <c r="K16" i="41"/>
  <c r="J16" i="41"/>
  <c r="I16" i="41"/>
  <c r="H16" i="41"/>
  <c r="G16" i="41"/>
  <c r="I15" i="41"/>
  <c r="H15" i="41"/>
  <c r="K15" i="41" s="1"/>
  <c r="G15" i="41"/>
  <c r="K14" i="41"/>
  <c r="J14" i="41"/>
  <c r="G14" i="41"/>
  <c r="G13" i="41"/>
  <c r="H13" i="41" s="1"/>
  <c r="K12" i="41"/>
  <c r="J12" i="41"/>
  <c r="I11" i="41"/>
  <c r="H11" i="41"/>
  <c r="K11" i="41" s="1"/>
  <c r="G11" i="41"/>
  <c r="K9" i="41"/>
  <c r="J9" i="41"/>
  <c r="K8" i="41"/>
  <c r="J8" i="41"/>
  <c r="K7" i="41"/>
  <c r="J7" i="41"/>
  <c r="K6" i="41"/>
  <c r="J6" i="41"/>
  <c r="K5" i="41"/>
  <c r="J5" i="41"/>
  <c r="N2" i="41"/>
  <c r="Q31" i="40"/>
  <c r="P31" i="40"/>
  <c r="O31" i="40"/>
  <c r="Q30" i="40"/>
  <c r="P30" i="40"/>
  <c r="O30" i="40"/>
  <c r="Q29" i="40"/>
  <c r="P29" i="40"/>
  <c r="K28" i="40"/>
  <c r="J28" i="40"/>
  <c r="K27" i="40"/>
  <c r="J27" i="40"/>
  <c r="K26" i="40"/>
  <c r="J26" i="40"/>
  <c r="K25" i="40"/>
  <c r="J25" i="40"/>
  <c r="K24" i="40"/>
  <c r="J24" i="40"/>
  <c r="K23" i="40"/>
  <c r="J23" i="40"/>
  <c r="K22" i="40"/>
  <c r="J22" i="40"/>
  <c r="K21" i="40"/>
  <c r="J21" i="40"/>
  <c r="H20" i="40"/>
  <c r="K20" i="40" s="1"/>
  <c r="K19" i="40"/>
  <c r="J19" i="40"/>
  <c r="K18" i="40"/>
  <c r="J18" i="40"/>
  <c r="K17" i="40"/>
  <c r="J17" i="40"/>
  <c r="K16" i="40"/>
  <c r="J16" i="40"/>
  <c r="I16" i="40"/>
  <c r="H16" i="40"/>
  <c r="G16" i="40"/>
  <c r="I15" i="40"/>
  <c r="H15" i="40"/>
  <c r="K15" i="40" s="1"/>
  <c r="G15" i="40"/>
  <c r="K14" i="40"/>
  <c r="J14" i="40"/>
  <c r="G14" i="40"/>
  <c r="G13" i="40"/>
  <c r="H13" i="40" s="1"/>
  <c r="K12" i="40"/>
  <c r="J12" i="40"/>
  <c r="I11" i="40"/>
  <c r="H11" i="40"/>
  <c r="K11" i="40" s="1"/>
  <c r="G11" i="40"/>
  <c r="K9" i="40"/>
  <c r="J9" i="40"/>
  <c r="K8" i="40"/>
  <c r="J8" i="40"/>
  <c r="K7" i="40"/>
  <c r="J7" i="40"/>
  <c r="K6" i="40"/>
  <c r="J6" i="40"/>
  <c r="K5" i="40"/>
  <c r="J5" i="40"/>
  <c r="N2" i="40"/>
  <c r="Q31" i="39"/>
  <c r="P31" i="39"/>
  <c r="O31" i="39"/>
  <c r="Q30" i="39"/>
  <c r="P30" i="39"/>
  <c r="O30" i="39"/>
  <c r="Q29" i="39"/>
  <c r="P29" i="39"/>
  <c r="K28" i="39"/>
  <c r="J28" i="39"/>
  <c r="K27" i="39"/>
  <c r="J27" i="39"/>
  <c r="K26" i="39"/>
  <c r="J26" i="39"/>
  <c r="K25" i="39"/>
  <c r="J25" i="39"/>
  <c r="K24" i="39"/>
  <c r="J24" i="39"/>
  <c r="K23" i="39"/>
  <c r="J23" i="39"/>
  <c r="K22" i="39"/>
  <c r="J22" i="39"/>
  <c r="K21" i="39"/>
  <c r="J21" i="39"/>
  <c r="H20" i="39"/>
  <c r="K20" i="39" s="1"/>
  <c r="K19" i="39"/>
  <c r="J19" i="39"/>
  <c r="K18" i="39"/>
  <c r="J18" i="39"/>
  <c r="K17" i="39"/>
  <c r="J17" i="39"/>
  <c r="K16" i="39"/>
  <c r="J16" i="39"/>
  <c r="I16" i="39"/>
  <c r="H16" i="39"/>
  <c r="G16" i="39"/>
  <c r="I15" i="39"/>
  <c r="H15" i="39"/>
  <c r="K15" i="39" s="1"/>
  <c r="G15" i="39"/>
  <c r="K14" i="39"/>
  <c r="J14" i="39"/>
  <c r="G14" i="39"/>
  <c r="G13" i="39"/>
  <c r="H13" i="39" s="1"/>
  <c r="K12" i="39"/>
  <c r="J12" i="39"/>
  <c r="I11" i="39"/>
  <c r="H11" i="39"/>
  <c r="K11" i="39" s="1"/>
  <c r="G11" i="39"/>
  <c r="K9" i="39"/>
  <c r="J9" i="39"/>
  <c r="K8" i="39"/>
  <c r="J8" i="39"/>
  <c r="K7" i="39"/>
  <c r="J7" i="39"/>
  <c r="K6" i="39"/>
  <c r="J6" i="39"/>
  <c r="K5" i="39"/>
  <c r="J5" i="39"/>
  <c r="N2" i="39"/>
  <c r="Q31" i="38"/>
  <c r="P31" i="38"/>
  <c r="O31" i="38"/>
  <c r="Q30" i="38"/>
  <c r="P30" i="38"/>
  <c r="O30" i="38"/>
  <c r="Q29" i="38"/>
  <c r="P29" i="38"/>
  <c r="K28" i="38"/>
  <c r="J28" i="38"/>
  <c r="K27" i="38"/>
  <c r="J27" i="38"/>
  <c r="K26" i="38"/>
  <c r="J26" i="38"/>
  <c r="K25" i="38"/>
  <c r="J25" i="38"/>
  <c r="K24" i="38"/>
  <c r="J24" i="38"/>
  <c r="K23" i="38"/>
  <c r="J23" i="38"/>
  <c r="K22" i="38"/>
  <c r="J22" i="38"/>
  <c r="K21" i="38"/>
  <c r="J21" i="38"/>
  <c r="J20" i="38"/>
  <c r="H20" i="38"/>
  <c r="K20" i="38" s="1"/>
  <c r="K19" i="38"/>
  <c r="J19" i="38"/>
  <c r="K18" i="38"/>
  <c r="J18" i="38"/>
  <c r="K17" i="38"/>
  <c r="J17" i="38"/>
  <c r="K16" i="38"/>
  <c r="J16" i="38"/>
  <c r="I16" i="38"/>
  <c r="H16" i="38"/>
  <c r="G16" i="38"/>
  <c r="I15" i="38"/>
  <c r="H15" i="38"/>
  <c r="K15" i="38" s="1"/>
  <c r="G15" i="38"/>
  <c r="K14" i="38"/>
  <c r="J14" i="38"/>
  <c r="G14" i="38"/>
  <c r="G13" i="38"/>
  <c r="H13" i="38" s="1"/>
  <c r="K12" i="38"/>
  <c r="J12" i="38"/>
  <c r="I11" i="38"/>
  <c r="H11" i="38"/>
  <c r="K11" i="38" s="1"/>
  <c r="G11" i="38"/>
  <c r="K9" i="38"/>
  <c r="J9" i="38"/>
  <c r="K8" i="38"/>
  <c r="J8" i="38"/>
  <c r="K7" i="38"/>
  <c r="J7" i="38"/>
  <c r="K6" i="38"/>
  <c r="J6" i="38"/>
  <c r="K5" i="38"/>
  <c r="J5" i="38"/>
  <c r="N2" i="38"/>
  <c r="Q31" i="37"/>
  <c r="P31" i="37"/>
  <c r="O31" i="37"/>
  <c r="Q30" i="37"/>
  <c r="P30" i="37"/>
  <c r="O30" i="37"/>
  <c r="Q29" i="37"/>
  <c r="P29" i="37"/>
  <c r="K28" i="37"/>
  <c r="J28" i="37"/>
  <c r="K27" i="37"/>
  <c r="J27" i="37"/>
  <c r="K26" i="37"/>
  <c r="J26" i="37"/>
  <c r="K25" i="37"/>
  <c r="J25" i="37"/>
  <c r="K24" i="37"/>
  <c r="J24" i="37"/>
  <c r="K23" i="37"/>
  <c r="J23" i="37"/>
  <c r="K22" i="37"/>
  <c r="J22" i="37"/>
  <c r="K21" i="37"/>
  <c r="J21" i="37"/>
  <c r="K20" i="37"/>
  <c r="H20" i="37"/>
  <c r="J20" i="37" s="1"/>
  <c r="K19" i="37"/>
  <c r="J19" i="37"/>
  <c r="K18" i="37"/>
  <c r="J18" i="37"/>
  <c r="K17" i="37"/>
  <c r="J17" i="37"/>
  <c r="K16" i="37"/>
  <c r="J16" i="37"/>
  <c r="I16" i="37"/>
  <c r="H16" i="37"/>
  <c r="G16" i="37"/>
  <c r="I15" i="37"/>
  <c r="H15" i="37"/>
  <c r="K15" i="37" s="1"/>
  <c r="G15" i="37"/>
  <c r="K14" i="37"/>
  <c r="J14" i="37"/>
  <c r="G14" i="37"/>
  <c r="G13" i="37"/>
  <c r="H13" i="37" s="1"/>
  <c r="K12" i="37"/>
  <c r="J12" i="37"/>
  <c r="I11" i="37"/>
  <c r="H11" i="37"/>
  <c r="K11" i="37" s="1"/>
  <c r="G11" i="37"/>
  <c r="K9" i="37"/>
  <c r="J9" i="37"/>
  <c r="K8" i="37"/>
  <c r="J8" i="37"/>
  <c r="K7" i="37"/>
  <c r="J7" i="37"/>
  <c r="K6" i="37"/>
  <c r="J6" i="37"/>
  <c r="K5" i="37"/>
  <c r="J5" i="37"/>
  <c r="N2" i="37"/>
  <c r="Q31" i="36"/>
  <c r="P31" i="36"/>
  <c r="O31" i="36"/>
  <c r="Q30" i="36"/>
  <c r="P30" i="36"/>
  <c r="O30" i="36"/>
  <c r="Q29" i="36"/>
  <c r="P29" i="36"/>
  <c r="K28" i="36"/>
  <c r="J28" i="36"/>
  <c r="K27" i="36"/>
  <c r="J27" i="36"/>
  <c r="K26" i="36"/>
  <c r="J26" i="36"/>
  <c r="K25" i="36"/>
  <c r="J25" i="36"/>
  <c r="K24" i="36"/>
  <c r="J24" i="36"/>
  <c r="K23" i="36"/>
  <c r="J23" i="36"/>
  <c r="K22" i="36"/>
  <c r="J22" i="36"/>
  <c r="K21" i="36"/>
  <c r="J21" i="36"/>
  <c r="J20" i="36"/>
  <c r="H20" i="36"/>
  <c r="K20" i="36" s="1"/>
  <c r="K19" i="36"/>
  <c r="J19" i="36"/>
  <c r="K18" i="36"/>
  <c r="J18" i="36"/>
  <c r="K17" i="36"/>
  <c r="J17" i="36"/>
  <c r="K16" i="36"/>
  <c r="J16" i="36"/>
  <c r="I16" i="36"/>
  <c r="H16" i="36"/>
  <c r="G16" i="36"/>
  <c r="I15" i="36"/>
  <c r="H15" i="36"/>
  <c r="K15" i="36" s="1"/>
  <c r="G15" i="36"/>
  <c r="K14" i="36"/>
  <c r="J14" i="36"/>
  <c r="G14" i="36"/>
  <c r="G13" i="36"/>
  <c r="H13" i="36" s="1"/>
  <c r="K12" i="36"/>
  <c r="J12" i="36"/>
  <c r="I11" i="36"/>
  <c r="H11" i="36"/>
  <c r="K11" i="36" s="1"/>
  <c r="G11" i="36"/>
  <c r="K9" i="36"/>
  <c r="J9" i="36"/>
  <c r="K8" i="36"/>
  <c r="J8" i="36"/>
  <c r="K7" i="36"/>
  <c r="J7" i="36"/>
  <c r="K6" i="36"/>
  <c r="J6" i="36"/>
  <c r="K5" i="36"/>
  <c r="J5" i="36"/>
  <c r="N2" i="36"/>
  <c r="Q31" i="35"/>
  <c r="P31" i="35"/>
  <c r="O31" i="35"/>
  <c r="Q30" i="35"/>
  <c r="P30" i="35"/>
  <c r="O30" i="35"/>
  <c r="Q29" i="35"/>
  <c r="P29" i="35"/>
  <c r="K28" i="35"/>
  <c r="J28" i="35"/>
  <c r="K27" i="35"/>
  <c r="J27" i="35"/>
  <c r="K26" i="35"/>
  <c r="J26" i="35"/>
  <c r="K25" i="35"/>
  <c r="J25" i="35"/>
  <c r="K24" i="35"/>
  <c r="J24" i="35"/>
  <c r="K23" i="35"/>
  <c r="J23" i="35"/>
  <c r="K22" i="35"/>
  <c r="J22" i="35"/>
  <c r="K21" i="35"/>
  <c r="J21" i="35"/>
  <c r="H20" i="35"/>
  <c r="K20" i="35" s="1"/>
  <c r="K19" i="35"/>
  <c r="J19" i="35"/>
  <c r="K18" i="35"/>
  <c r="J18" i="35"/>
  <c r="K17" i="35"/>
  <c r="J17" i="35"/>
  <c r="K16" i="35"/>
  <c r="J16" i="35"/>
  <c r="I16" i="35"/>
  <c r="H16" i="35"/>
  <c r="G16" i="35"/>
  <c r="I15" i="35"/>
  <c r="H15" i="35"/>
  <c r="K15" i="35" s="1"/>
  <c r="G15" i="35"/>
  <c r="K14" i="35"/>
  <c r="J14" i="35"/>
  <c r="G14" i="35"/>
  <c r="G13" i="35"/>
  <c r="H13" i="35" s="1"/>
  <c r="K12" i="35"/>
  <c r="J12" i="35"/>
  <c r="I11" i="35"/>
  <c r="H11" i="35"/>
  <c r="K11" i="35" s="1"/>
  <c r="G11" i="35"/>
  <c r="K9" i="35"/>
  <c r="J9" i="35"/>
  <c r="K8" i="35"/>
  <c r="J8" i="35"/>
  <c r="K7" i="35"/>
  <c r="J7" i="35"/>
  <c r="K6" i="35"/>
  <c r="J6" i="35"/>
  <c r="K5" i="35"/>
  <c r="J5" i="35"/>
  <c r="N2" i="35"/>
  <c r="Q31" i="34"/>
  <c r="P31" i="34"/>
  <c r="O31" i="34"/>
  <c r="Q30" i="34"/>
  <c r="P30" i="34"/>
  <c r="O30" i="34"/>
  <c r="Q29" i="34"/>
  <c r="P29" i="34"/>
  <c r="K28" i="34"/>
  <c r="J28" i="34"/>
  <c r="K27" i="34"/>
  <c r="J27" i="34"/>
  <c r="K26" i="34"/>
  <c r="J26" i="34"/>
  <c r="K25" i="34"/>
  <c r="J25" i="34"/>
  <c r="K24" i="34"/>
  <c r="J24" i="34"/>
  <c r="K23" i="34"/>
  <c r="J23" i="34"/>
  <c r="K22" i="34"/>
  <c r="J22" i="34"/>
  <c r="K21" i="34"/>
  <c r="J21" i="34"/>
  <c r="H20" i="34"/>
  <c r="K20" i="34" s="1"/>
  <c r="K19" i="34"/>
  <c r="J19" i="34"/>
  <c r="K18" i="34"/>
  <c r="J18" i="34"/>
  <c r="K17" i="34"/>
  <c r="J17" i="34"/>
  <c r="K16" i="34"/>
  <c r="J16" i="34"/>
  <c r="I16" i="34"/>
  <c r="H16" i="34"/>
  <c r="G16" i="34"/>
  <c r="I15" i="34"/>
  <c r="H15" i="34"/>
  <c r="J15" i="34" s="1"/>
  <c r="G15" i="34"/>
  <c r="K14" i="34"/>
  <c r="J14" i="34"/>
  <c r="G14" i="34"/>
  <c r="G13" i="34"/>
  <c r="H13" i="34" s="1"/>
  <c r="K12" i="34"/>
  <c r="J12" i="34"/>
  <c r="I11" i="34"/>
  <c r="H11" i="34"/>
  <c r="K11" i="34" s="1"/>
  <c r="G11" i="34"/>
  <c r="K9" i="34"/>
  <c r="J9" i="34"/>
  <c r="K8" i="34"/>
  <c r="J8" i="34"/>
  <c r="K7" i="34"/>
  <c r="J7" i="34"/>
  <c r="K6" i="34"/>
  <c r="J6" i="34"/>
  <c r="K5" i="34"/>
  <c r="J5" i="34"/>
  <c r="N2" i="34"/>
  <c r="Q31" i="33"/>
  <c r="P31" i="33"/>
  <c r="O31" i="33"/>
  <c r="Q30" i="33"/>
  <c r="P30" i="33"/>
  <c r="O30" i="33"/>
  <c r="Q29" i="33"/>
  <c r="P29" i="33"/>
  <c r="K28" i="33"/>
  <c r="J28" i="33"/>
  <c r="K27" i="33"/>
  <c r="J27" i="33"/>
  <c r="K26" i="33"/>
  <c r="J26" i="33"/>
  <c r="K25" i="33"/>
  <c r="J25" i="33"/>
  <c r="K24" i="33"/>
  <c r="J24" i="33"/>
  <c r="K23" i="33"/>
  <c r="J23" i="33"/>
  <c r="K22" i="33"/>
  <c r="J22" i="33"/>
  <c r="K21" i="33"/>
  <c r="J21" i="33"/>
  <c r="H20" i="33"/>
  <c r="K20" i="33" s="1"/>
  <c r="K19" i="33"/>
  <c r="J19" i="33"/>
  <c r="K18" i="33"/>
  <c r="J18" i="33"/>
  <c r="K17" i="33"/>
  <c r="J17" i="33"/>
  <c r="K16" i="33"/>
  <c r="J16" i="33"/>
  <c r="I16" i="33"/>
  <c r="H16" i="33"/>
  <c r="G16" i="33"/>
  <c r="I15" i="33"/>
  <c r="H15" i="33"/>
  <c r="J15" i="33" s="1"/>
  <c r="G15" i="33"/>
  <c r="K14" i="33"/>
  <c r="J14" i="33"/>
  <c r="G14" i="33"/>
  <c r="G13" i="33"/>
  <c r="H13" i="33" s="1"/>
  <c r="K12" i="33"/>
  <c r="J12" i="33"/>
  <c r="I11" i="33"/>
  <c r="H11" i="33"/>
  <c r="K11" i="33" s="1"/>
  <c r="G11" i="33"/>
  <c r="K9" i="33"/>
  <c r="J9" i="33"/>
  <c r="K8" i="33"/>
  <c r="J8" i="33"/>
  <c r="K7" i="33"/>
  <c r="J7" i="33"/>
  <c r="K6" i="33"/>
  <c r="J6" i="33"/>
  <c r="K5" i="33"/>
  <c r="J5" i="33"/>
  <c r="N2" i="33"/>
  <c r="Q31" i="32"/>
  <c r="P31" i="32"/>
  <c r="O31" i="32"/>
  <c r="Q30" i="32"/>
  <c r="P30" i="32"/>
  <c r="O30" i="32"/>
  <c r="Q29" i="32"/>
  <c r="P29" i="32"/>
  <c r="K28" i="32"/>
  <c r="J28" i="32"/>
  <c r="K27" i="32"/>
  <c r="J27" i="32"/>
  <c r="K26" i="32"/>
  <c r="J26" i="32"/>
  <c r="K25" i="32"/>
  <c r="J25" i="32"/>
  <c r="K24" i="32"/>
  <c r="J24" i="32"/>
  <c r="K23" i="32"/>
  <c r="J23" i="32"/>
  <c r="K22" i="32"/>
  <c r="J22" i="32"/>
  <c r="K21" i="32"/>
  <c r="J21" i="32"/>
  <c r="H20" i="32"/>
  <c r="K20" i="32" s="1"/>
  <c r="K19" i="32"/>
  <c r="J19" i="32"/>
  <c r="K18" i="32"/>
  <c r="J18" i="32"/>
  <c r="K17" i="32"/>
  <c r="J17" i="32"/>
  <c r="K16" i="32"/>
  <c r="J16" i="32"/>
  <c r="I16" i="32"/>
  <c r="H16" i="32"/>
  <c r="G16" i="32"/>
  <c r="I15" i="32"/>
  <c r="H15" i="32"/>
  <c r="K15" i="32" s="1"/>
  <c r="G15" i="32"/>
  <c r="K14" i="32"/>
  <c r="J14" i="32"/>
  <c r="G14" i="32"/>
  <c r="G13" i="32"/>
  <c r="H13" i="32" s="1"/>
  <c r="K12" i="32"/>
  <c r="J12" i="32"/>
  <c r="I11" i="32"/>
  <c r="H11" i="32"/>
  <c r="K11" i="32" s="1"/>
  <c r="G11" i="32"/>
  <c r="K9" i="32"/>
  <c r="J9" i="32"/>
  <c r="K8" i="32"/>
  <c r="J8" i="32"/>
  <c r="K7" i="32"/>
  <c r="J7" i="32"/>
  <c r="K6" i="32"/>
  <c r="J6" i="32"/>
  <c r="K5" i="32"/>
  <c r="J5" i="32"/>
  <c r="N2" i="32"/>
  <c r="Q31" i="31"/>
  <c r="P31" i="31"/>
  <c r="O31" i="31"/>
  <c r="Q30" i="31"/>
  <c r="P30" i="31"/>
  <c r="O30" i="31"/>
  <c r="Q29" i="31"/>
  <c r="P29" i="31"/>
  <c r="K28" i="31"/>
  <c r="J28" i="31"/>
  <c r="K27" i="31"/>
  <c r="J27" i="31"/>
  <c r="K26" i="31"/>
  <c r="J26" i="31"/>
  <c r="K25" i="31"/>
  <c r="J25" i="31"/>
  <c r="K24" i="31"/>
  <c r="J24" i="31"/>
  <c r="K23" i="31"/>
  <c r="J23" i="31"/>
  <c r="K22" i="31"/>
  <c r="J22" i="31"/>
  <c r="K21" i="31"/>
  <c r="J21" i="31"/>
  <c r="H20" i="31"/>
  <c r="K20" i="31" s="1"/>
  <c r="K19" i="31"/>
  <c r="J19" i="31"/>
  <c r="K18" i="31"/>
  <c r="J18" i="31"/>
  <c r="K17" i="31"/>
  <c r="J17" i="31"/>
  <c r="K16" i="31"/>
  <c r="J16" i="31"/>
  <c r="I16" i="31"/>
  <c r="H16" i="31"/>
  <c r="G16" i="31"/>
  <c r="I15" i="31"/>
  <c r="H15" i="31"/>
  <c r="K15" i="31" s="1"/>
  <c r="G15" i="31"/>
  <c r="K14" i="31"/>
  <c r="J14" i="31"/>
  <c r="G14" i="31"/>
  <c r="G13" i="31"/>
  <c r="H13" i="31" s="1"/>
  <c r="K12" i="31"/>
  <c r="J12" i="31"/>
  <c r="I11" i="31"/>
  <c r="H11" i="31"/>
  <c r="K11" i="31" s="1"/>
  <c r="G11" i="31"/>
  <c r="K9" i="31"/>
  <c r="J9" i="31"/>
  <c r="K8" i="31"/>
  <c r="J8" i="31"/>
  <c r="K7" i="31"/>
  <c r="J7" i="31"/>
  <c r="K6" i="31"/>
  <c r="J6" i="31"/>
  <c r="K5" i="31"/>
  <c r="J5" i="31"/>
  <c r="N2" i="31"/>
  <c r="Q31" i="30"/>
  <c r="P31" i="30"/>
  <c r="O31" i="30"/>
  <c r="Q30" i="30"/>
  <c r="P30" i="30"/>
  <c r="O30" i="30"/>
  <c r="Q29" i="30"/>
  <c r="P29" i="30"/>
  <c r="K28" i="30"/>
  <c r="J28" i="30"/>
  <c r="K27" i="30"/>
  <c r="J27" i="30"/>
  <c r="K26" i="30"/>
  <c r="J26" i="30"/>
  <c r="K25" i="30"/>
  <c r="J25" i="30"/>
  <c r="K24" i="30"/>
  <c r="J24" i="30"/>
  <c r="K23" i="30"/>
  <c r="J23" i="30"/>
  <c r="K22" i="30"/>
  <c r="J22" i="30"/>
  <c r="K21" i="30"/>
  <c r="J21" i="30"/>
  <c r="J20" i="30"/>
  <c r="H20" i="30"/>
  <c r="K20" i="30" s="1"/>
  <c r="K19" i="30"/>
  <c r="J19" i="30"/>
  <c r="K18" i="30"/>
  <c r="J18" i="30"/>
  <c r="K17" i="30"/>
  <c r="J17" i="30"/>
  <c r="K16" i="30"/>
  <c r="J16" i="30"/>
  <c r="I16" i="30"/>
  <c r="H16" i="30"/>
  <c r="G16" i="30"/>
  <c r="I15" i="30"/>
  <c r="H15" i="30"/>
  <c r="K15" i="30" s="1"/>
  <c r="G15" i="30"/>
  <c r="K14" i="30"/>
  <c r="J14" i="30"/>
  <c r="G14" i="30"/>
  <c r="G13" i="30"/>
  <c r="H13" i="30" s="1"/>
  <c r="K12" i="30"/>
  <c r="J12" i="30"/>
  <c r="I11" i="30"/>
  <c r="H11" i="30"/>
  <c r="K11" i="30" s="1"/>
  <c r="G11" i="30"/>
  <c r="K9" i="30"/>
  <c r="J9" i="30"/>
  <c r="K8" i="30"/>
  <c r="J8" i="30"/>
  <c r="K7" i="30"/>
  <c r="J7" i="30"/>
  <c r="K6" i="30"/>
  <c r="J6" i="30"/>
  <c r="K5" i="30"/>
  <c r="J5" i="30"/>
  <c r="N2" i="30"/>
  <c r="K28" i="52"/>
  <c r="J28" i="52"/>
  <c r="K27" i="52"/>
  <c r="J27" i="52"/>
  <c r="K26" i="52"/>
  <c r="J26" i="52"/>
  <c r="K25" i="52"/>
  <c r="J25" i="52"/>
  <c r="K24" i="52"/>
  <c r="J24" i="52"/>
  <c r="K23" i="52"/>
  <c r="J23" i="52"/>
  <c r="K22" i="52"/>
  <c r="J22" i="52"/>
  <c r="K21" i="52"/>
  <c r="J21" i="52"/>
  <c r="H20" i="52"/>
  <c r="K20" i="52" s="1"/>
  <c r="K19" i="52"/>
  <c r="J19" i="52"/>
  <c r="K18" i="52"/>
  <c r="J18" i="52"/>
  <c r="K17" i="52"/>
  <c r="J17" i="52"/>
  <c r="K16" i="52"/>
  <c r="J16" i="52"/>
  <c r="I16" i="52"/>
  <c r="H16" i="52"/>
  <c r="G16" i="52"/>
  <c r="I15" i="52"/>
  <c r="H15" i="52"/>
  <c r="K15" i="52" s="1"/>
  <c r="G15" i="52"/>
  <c r="K14" i="52"/>
  <c r="J14" i="52"/>
  <c r="G14" i="52"/>
  <c r="G13" i="52"/>
  <c r="H13" i="52" s="1"/>
  <c r="K12" i="52"/>
  <c r="J12" i="52"/>
  <c r="I11" i="52"/>
  <c r="H11" i="52"/>
  <c r="K11" i="52" s="1"/>
  <c r="G11" i="52"/>
  <c r="K9" i="52"/>
  <c r="J9" i="52"/>
  <c r="K8" i="52"/>
  <c r="J8" i="52"/>
  <c r="K7" i="52"/>
  <c r="J7" i="52"/>
  <c r="K6" i="52"/>
  <c r="J6" i="52"/>
  <c r="K5" i="52"/>
  <c r="J5" i="52"/>
  <c r="N2" i="52"/>
  <c r="Q31" i="53"/>
  <c r="P31" i="53"/>
  <c r="O31" i="53"/>
  <c r="Q30" i="53"/>
  <c r="P30" i="53"/>
  <c r="O30" i="53"/>
  <c r="Q29" i="53"/>
  <c r="P29" i="53"/>
  <c r="Q28" i="53"/>
  <c r="K28" i="53"/>
  <c r="J28" i="53"/>
  <c r="K27" i="53"/>
  <c r="J27" i="53"/>
  <c r="Q26" i="53"/>
  <c r="K26" i="53"/>
  <c r="J26" i="53"/>
  <c r="K25" i="53"/>
  <c r="J25" i="53"/>
  <c r="Q24" i="53"/>
  <c r="K24" i="53"/>
  <c r="J24" i="53"/>
  <c r="Q23" i="53"/>
  <c r="K23" i="53"/>
  <c r="J23" i="53"/>
  <c r="Q22" i="53"/>
  <c r="K22" i="53"/>
  <c r="J22" i="53"/>
  <c r="Q21" i="53"/>
  <c r="K21" i="53"/>
  <c r="J21" i="53"/>
  <c r="H20" i="53"/>
  <c r="K20" i="53" s="1"/>
  <c r="Q19" i="53"/>
  <c r="K19" i="53"/>
  <c r="J19" i="53"/>
  <c r="K18" i="53"/>
  <c r="J18" i="53"/>
  <c r="K17" i="53"/>
  <c r="J17" i="53"/>
  <c r="Q16" i="53"/>
  <c r="K16" i="53"/>
  <c r="J16" i="53"/>
  <c r="I16" i="53"/>
  <c r="H16" i="53"/>
  <c r="G16" i="53"/>
  <c r="Q15" i="53"/>
  <c r="I15" i="53"/>
  <c r="H15" i="53"/>
  <c r="K15" i="53" s="1"/>
  <c r="G15" i="53"/>
  <c r="Q14" i="53"/>
  <c r="K14" i="53"/>
  <c r="J14" i="53"/>
  <c r="G14" i="53"/>
  <c r="Q13" i="53"/>
  <c r="G13" i="53"/>
  <c r="H13" i="53" s="1"/>
  <c r="Q12" i="53"/>
  <c r="K12" i="53"/>
  <c r="J12" i="53"/>
  <c r="Q11" i="53"/>
  <c r="I11" i="53"/>
  <c r="H11" i="53"/>
  <c r="K11" i="53" s="1"/>
  <c r="G11" i="53"/>
  <c r="Q10" i="53"/>
  <c r="Q9" i="53"/>
  <c r="K9" i="53"/>
  <c r="J9" i="53"/>
  <c r="K8" i="53"/>
  <c r="J8" i="53"/>
  <c r="K7" i="53"/>
  <c r="J7" i="53"/>
  <c r="K6" i="53"/>
  <c r="J6" i="53"/>
  <c r="K5" i="53"/>
  <c r="J5" i="53"/>
  <c r="N2" i="53"/>
  <c r="Q31" i="43"/>
  <c r="P31" i="43"/>
  <c r="O31" i="43"/>
  <c r="Q30" i="43"/>
  <c r="P30" i="43"/>
  <c r="O30" i="43"/>
  <c r="Q29" i="43"/>
  <c r="P29" i="43"/>
  <c r="K28" i="43"/>
  <c r="J28" i="43"/>
  <c r="K27" i="43"/>
  <c r="J27" i="43"/>
  <c r="K26" i="43"/>
  <c r="J26" i="43"/>
  <c r="K25" i="43"/>
  <c r="J25" i="43"/>
  <c r="K24" i="43"/>
  <c r="J24" i="43"/>
  <c r="K23" i="43"/>
  <c r="J23" i="43"/>
  <c r="K22" i="43"/>
  <c r="J22" i="43"/>
  <c r="K21" i="43"/>
  <c r="J21" i="43"/>
  <c r="H20" i="43"/>
  <c r="K20" i="43" s="1"/>
  <c r="K19" i="43"/>
  <c r="J19" i="43"/>
  <c r="K18" i="43"/>
  <c r="J18" i="43"/>
  <c r="K17" i="43"/>
  <c r="J17" i="43"/>
  <c r="K16" i="43"/>
  <c r="J16" i="43"/>
  <c r="I16" i="43"/>
  <c r="H16" i="43"/>
  <c r="G16" i="43"/>
  <c r="I15" i="43"/>
  <c r="H15" i="43"/>
  <c r="K15" i="43" s="1"/>
  <c r="G15" i="43"/>
  <c r="K14" i="43"/>
  <c r="J14" i="43"/>
  <c r="G14" i="43"/>
  <c r="G13" i="43"/>
  <c r="H13" i="43" s="1"/>
  <c r="K12" i="43"/>
  <c r="J12" i="43"/>
  <c r="I11" i="43"/>
  <c r="H11" i="43"/>
  <c r="K11" i="43" s="1"/>
  <c r="G11" i="43"/>
  <c r="K9" i="43"/>
  <c r="J9" i="43"/>
  <c r="K8" i="43"/>
  <c r="J8" i="43"/>
  <c r="K7" i="43"/>
  <c r="J7" i="43"/>
  <c r="K6" i="43"/>
  <c r="J6" i="43"/>
  <c r="K5" i="43"/>
  <c r="J5" i="43"/>
  <c r="N2" i="43"/>
  <c r="J7" i="44"/>
  <c r="K7" i="44"/>
  <c r="J8" i="44"/>
  <c r="K8" i="44"/>
  <c r="J9" i="44"/>
  <c r="K9" i="44"/>
  <c r="Q25" i="32" l="1"/>
  <c r="Q7" i="32"/>
  <c r="Q26" i="34"/>
  <c r="Q6" i="34"/>
  <c r="Q12" i="34"/>
  <c r="Q17" i="34"/>
  <c r="Q24" i="34"/>
  <c r="Q9" i="34"/>
  <c r="K13" i="32"/>
  <c r="J13" i="32"/>
  <c r="K13" i="39"/>
  <c r="J13" i="39"/>
  <c r="K13" i="33"/>
  <c r="J13" i="33"/>
  <c r="K13" i="40"/>
  <c r="J13" i="40"/>
  <c r="K13" i="34"/>
  <c r="J13" i="34"/>
  <c r="K13" i="41"/>
  <c r="J13" i="41"/>
  <c r="K13" i="35"/>
  <c r="J13" i="35"/>
  <c r="K13" i="36"/>
  <c r="J13" i="36"/>
  <c r="K13" i="53"/>
  <c r="J13" i="53"/>
  <c r="J13" i="52"/>
  <c r="K13" i="52"/>
  <c r="J13" i="37"/>
  <c r="K13" i="37"/>
  <c r="K13" i="38"/>
  <c r="J13" i="38"/>
  <c r="K13" i="43"/>
  <c r="J13" i="43"/>
  <c r="K13" i="30"/>
  <c r="J13" i="30"/>
  <c r="K13" i="31"/>
  <c r="J13" i="31"/>
  <c r="J15" i="43"/>
  <c r="J20" i="31"/>
  <c r="J20" i="32"/>
  <c r="J20" i="33"/>
  <c r="J20" i="34"/>
  <c r="J20" i="35"/>
  <c r="J20" i="39"/>
  <c r="J20" i="40"/>
  <c r="J20" i="53"/>
  <c r="J15" i="30"/>
  <c r="J15" i="36"/>
  <c r="J15" i="37"/>
  <c r="J15" i="38"/>
  <c r="J15" i="39"/>
  <c r="J15" i="40"/>
  <c r="J15" i="41"/>
  <c r="J20" i="43"/>
  <c r="J20" i="52"/>
  <c r="J15" i="53"/>
  <c r="J15" i="52"/>
  <c r="J15" i="31"/>
  <c r="J15" i="32"/>
  <c r="J15" i="35"/>
  <c r="K15" i="33"/>
  <c r="K15" i="34"/>
  <c r="J11" i="43"/>
  <c r="J11" i="53"/>
  <c r="J11" i="52"/>
  <c r="J11" i="30"/>
  <c r="J11" i="31"/>
  <c r="J11" i="32"/>
  <c r="J11" i="33"/>
  <c r="J11" i="34"/>
  <c r="J11" i="35"/>
  <c r="J11" i="36"/>
  <c r="J11" i="37"/>
  <c r="J11" i="38"/>
  <c r="J11" i="39"/>
  <c r="J11" i="40"/>
  <c r="J11" i="41"/>
  <c r="J11" i="42"/>
  <c r="K28" i="44"/>
  <c r="J28" i="44"/>
  <c r="K27" i="44"/>
  <c r="J27" i="44"/>
  <c r="K26" i="44"/>
  <c r="J26" i="44"/>
  <c r="K25" i="44"/>
  <c r="J25" i="44"/>
  <c r="K24" i="44"/>
  <c r="J24" i="44"/>
  <c r="K23" i="44"/>
  <c r="J23" i="44"/>
  <c r="K22" i="44"/>
  <c r="J22" i="44"/>
  <c r="K21" i="44"/>
  <c r="J21" i="44"/>
  <c r="K20" i="44"/>
  <c r="J20" i="44"/>
  <c r="K19" i="44"/>
  <c r="J19" i="44"/>
  <c r="K18" i="44"/>
  <c r="J18" i="44"/>
  <c r="K17" i="44"/>
  <c r="J17" i="44"/>
  <c r="K16" i="44"/>
  <c r="J16" i="44"/>
  <c r="K15" i="44"/>
  <c r="J15" i="44"/>
  <c r="K14" i="44"/>
  <c r="J14" i="44"/>
  <c r="K13" i="44"/>
  <c r="J13" i="44"/>
  <c r="K12" i="44"/>
  <c r="J12" i="44"/>
  <c r="K11" i="44"/>
  <c r="J11" i="44"/>
  <c r="K6" i="44"/>
  <c r="J6" i="44"/>
  <c r="K5" i="44"/>
  <c r="J5" i="44"/>
  <c r="R14" i="27"/>
  <c r="H20" i="44"/>
  <c r="I16" i="44"/>
  <c r="H16" i="44"/>
  <c r="G16" i="44"/>
  <c r="I15" i="44"/>
  <c r="H15" i="44"/>
  <c r="G15" i="44"/>
  <c r="G14" i="44"/>
  <c r="H13" i="44"/>
  <c r="G13" i="44"/>
  <c r="I11" i="44"/>
  <c r="H11" i="44"/>
  <c r="G11" i="44"/>
  <c r="I11" i="45"/>
  <c r="H11" i="45"/>
  <c r="G11" i="45"/>
  <c r="H20" i="45"/>
  <c r="I16" i="45"/>
  <c r="H16" i="45"/>
  <c r="G16" i="45"/>
  <c r="I15" i="45"/>
  <c r="H15" i="45"/>
  <c r="G15" i="45"/>
  <c r="G13" i="45"/>
  <c r="H13" i="45" s="1"/>
  <c r="I9" i="45"/>
  <c r="H9" i="45"/>
  <c r="G9" i="45"/>
  <c r="L13" i="46"/>
  <c r="I9" i="46"/>
  <c r="H9" i="46"/>
  <c r="G9" i="46"/>
  <c r="Q31" i="46"/>
  <c r="P31" i="46"/>
  <c r="Q30" i="46"/>
  <c r="P30" i="46"/>
  <c r="Q29" i="46"/>
  <c r="P29" i="46"/>
  <c r="O28" i="46"/>
  <c r="P28" i="46" s="1"/>
  <c r="L28" i="46"/>
  <c r="Q28" i="46" s="1"/>
  <c r="O27" i="46"/>
  <c r="P27" i="46" s="1"/>
  <c r="L27" i="46"/>
  <c r="O26" i="46"/>
  <c r="P26" i="46" s="1"/>
  <c r="L26" i="46"/>
  <c r="O25" i="46"/>
  <c r="P25" i="46" s="1"/>
  <c r="Q25" i="46" s="1"/>
  <c r="L25" i="46"/>
  <c r="Q24" i="46"/>
  <c r="P24" i="46"/>
  <c r="O24" i="46"/>
  <c r="Q23" i="46"/>
  <c r="P23" i="46"/>
  <c r="O23" i="46"/>
  <c r="Q22" i="46"/>
  <c r="P22" i="46"/>
  <c r="O22" i="46"/>
  <c r="Q21" i="46"/>
  <c r="P21" i="46"/>
  <c r="O21" i="46"/>
  <c r="O20" i="46"/>
  <c r="P20" i="46" s="1"/>
  <c r="L20" i="46"/>
  <c r="O19" i="46"/>
  <c r="P19" i="46" s="1"/>
  <c r="L19" i="46"/>
  <c r="Q18" i="46"/>
  <c r="P18" i="46"/>
  <c r="O18" i="46"/>
  <c r="Q17" i="46"/>
  <c r="P17" i="46"/>
  <c r="O17" i="46"/>
  <c r="Q16" i="46"/>
  <c r="P16" i="46"/>
  <c r="O16" i="46"/>
  <c r="Q15" i="46"/>
  <c r="P15" i="46"/>
  <c r="O15" i="46"/>
  <c r="Q14" i="46"/>
  <c r="P14" i="46"/>
  <c r="O14" i="46"/>
  <c r="O13" i="46"/>
  <c r="P13" i="46" s="1"/>
  <c r="O12" i="46"/>
  <c r="P12" i="46" s="1"/>
  <c r="L12" i="46"/>
  <c r="Q11" i="46"/>
  <c r="P11" i="46"/>
  <c r="O11" i="46"/>
  <c r="P9" i="46"/>
  <c r="O9" i="46"/>
  <c r="Q8" i="46"/>
  <c r="P8" i="46"/>
  <c r="O8" i="46"/>
  <c r="Q7" i="46"/>
  <c r="P7" i="46"/>
  <c r="O7" i="46"/>
  <c r="O6" i="46"/>
  <c r="P6" i="46" s="1"/>
  <c r="L6" i="46"/>
  <c r="Q5" i="46"/>
  <c r="P5" i="46"/>
  <c r="O5" i="46"/>
  <c r="O28" i="1"/>
  <c r="P28" i="1" s="1"/>
  <c r="O26" i="1"/>
  <c r="P26" i="1" s="1"/>
  <c r="O27" i="1"/>
  <c r="P27" i="1" s="1"/>
  <c r="O25" i="1"/>
  <c r="P25" i="1" s="1"/>
  <c r="O19" i="1"/>
  <c r="P19" i="1" s="1"/>
  <c r="AD27" i="28"/>
  <c r="AD28" i="28"/>
  <c r="L9" i="47"/>
  <c r="L28" i="47"/>
  <c r="L25" i="47"/>
  <c r="Q20" i="46" l="1"/>
  <c r="Q25" i="1"/>
  <c r="Q13" i="46"/>
  <c r="Q19" i="1"/>
  <c r="Q27" i="1"/>
  <c r="Q26" i="1"/>
  <c r="Q12" i="46"/>
  <c r="Q19" i="46"/>
  <c r="Q27" i="46"/>
  <c r="Q26" i="46"/>
  <c r="Q6" i="46"/>
  <c r="Q28" i="1"/>
  <c r="G14" i="45"/>
  <c r="G15" i="46"/>
  <c r="L5" i="47"/>
  <c r="L8" i="47"/>
  <c r="L15" i="47"/>
  <c r="G15" i="47"/>
  <c r="L6" i="47"/>
  <c r="L20" i="47"/>
  <c r="L27" i="47"/>
  <c r="L13" i="47"/>
  <c r="N2" i="51"/>
  <c r="N2" i="50"/>
  <c r="N2" i="49"/>
  <c r="N2" i="48"/>
  <c r="N2" i="47"/>
  <c r="N2" i="46"/>
  <c r="N2" i="45"/>
  <c r="N2" i="44"/>
  <c r="N2" i="2"/>
  <c r="Q29" i="51"/>
  <c r="P29" i="51"/>
  <c r="Q29" i="50"/>
  <c r="P29" i="50"/>
  <c r="Q29" i="49"/>
  <c r="P29" i="49"/>
  <c r="Q29" i="48"/>
  <c r="P29" i="48"/>
  <c r="Q29" i="47"/>
  <c r="P29" i="47"/>
  <c r="Q28" i="45"/>
  <c r="P28" i="45"/>
  <c r="Q29" i="44"/>
  <c r="P29" i="44"/>
  <c r="Q29" i="2"/>
  <c r="P29" i="2"/>
  <c r="P29" i="1"/>
  <c r="Q29" i="1"/>
  <c r="O18" i="48"/>
  <c r="N27" i="48"/>
  <c r="O27" i="48" s="1"/>
  <c r="N22" i="48"/>
  <c r="O22" i="48" s="1"/>
  <c r="N21" i="48"/>
  <c r="O21" i="48" s="1"/>
  <c r="N18" i="48"/>
  <c r="N17" i="48"/>
  <c r="O17" i="48" s="1"/>
  <c r="N16" i="48"/>
  <c r="O16" i="48" s="1"/>
  <c r="N14" i="48"/>
  <c r="O14" i="48" s="1"/>
  <c r="N11" i="48"/>
  <c r="O11" i="48" s="1"/>
  <c r="N10" i="48"/>
  <c r="O10" i="48" s="1"/>
  <c r="N9" i="48"/>
  <c r="O9" i="48" s="1"/>
  <c r="N7" i="48"/>
  <c r="O7" i="48" s="1"/>
  <c r="L28" i="48"/>
  <c r="L26" i="48"/>
  <c r="L25" i="48"/>
  <c r="L23" i="48"/>
  <c r="L19" i="48"/>
  <c r="L15" i="48"/>
  <c r="L8" i="48"/>
  <c r="L6" i="48"/>
  <c r="O6" i="47"/>
  <c r="P6" i="47" s="1"/>
  <c r="O7" i="47"/>
  <c r="P7" i="47"/>
  <c r="Q7" i="47"/>
  <c r="O8" i="47"/>
  <c r="P8" i="47" s="1"/>
  <c r="Q8" i="47" s="1"/>
  <c r="O9" i="47"/>
  <c r="P9" i="47" s="1"/>
  <c r="Q9" i="47" s="1"/>
  <c r="O10" i="47"/>
  <c r="P10" i="47"/>
  <c r="Q10" i="47"/>
  <c r="O11" i="47"/>
  <c r="P11" i="47"/>
  <c r="Q11" i="47"/>
  <c r="O12" i="47"/>
  <c r="P12" i="47"/>
  <c r="Q12" i="47"/>
  <c r="O13" i="47"/>
  <c r="P13" i="47" s="1"/>
  <c r="Q13" i="47" s="1"/>
  <c r="O14" i="47"/>
  <c r="P14" i="47"/>
  <c r="Q14" i="47"/>
  <c r="O15" i="47"/>
  <c r="P15" i="47" s="1"/>
  <c r="Q15" i="47" s="1"/>
  <c r="O16" i="47"/>
  <c r="P16" i="47"/>
  <c r="Q16" i="47"/>
  <c r="O17" i="47"/>
  <c r="P17" i="47"/>
  <c r="Q17" i="47"/>
  <c r="O18" i="47"/>
  <c r="P18" i="47"/>
  <c r="Q18" i="47"/>
  <c r="O19" i="47"/>
  <c r="P19" i="47"/>
  <c r="Q19" i="47"/>
  <c r="O20" i="47"/>
  <c r="P20" i="47" s="1"/>
  <c r="Q20" i="47" s="1"/>
  <c r="O21" i="47"/>
  <c r="P21" i="47"/>
  <c r="Q21" i="47"/>
  <c r="O22" i="47"/>
  <c r="P22" i="47"/>
  <c r="Q22" i="47"/>
  <c r="O23" i="47"/>
  <c r="P23" i="47"/>
  <c r="Q23" i="47"/>
  <c r="O24" i="47"/>
  <c r="P24" i="47"/>
  <c r="Q24" i="47"/>
  <c r="O25" i="47"/>
  <c r="P25" i="47" s="1"/>
  <c r="Q25" i="47" s="1"/>
  <c r="O26" i="47"/>
  <c r="P26" i="47"/>
  <c r="Q26" i="47" s="1"/>
  <c r="O27" i="47"/>
  <c r="P27" i="47" s="1"/>
  <c r="Q27" i="47" s="1"/>
  <c r="O28" i="47"/>
  <c r="P28" i="47" s="1"/>
  <c r="Q28" i="47" s="1"/>
  <c r="O30" i="47"/>
  <c r="P30" i="47"/>
  <c r="Q30" i="47"/>
  <c r="O31" i="47"/>
  <c r="P31" i="47"/>
  <c r="Q31" i="47"/>
  <c r="O6" i="45"/>
  <c r="P6" i="45"/>
  <c r="Q6" i="45"/>
  <c r="O7" i="45"/>
  <c r="P7" i="45"/>
  <c r="Q7" i="45"/>
  <c r="O8" i="45"/>
  <c r="P8" i="45"/>
  <c r="Q8" i="45"/>
  <c r="O9" i="45"/>
  <c r="P9" i="45"/>
  <c r="Q9" i="45"/>
  <c r="O10" i="45"/>
  <c r="P10" i="45"/>
  <c r="Q10" i="45"/>
  <c r="O11" i="45"/>
  <c r="P11" i="45"/>
  <c r="Q11" i="45"/>
  <c r="O12" i="45"/>
  <c r="P12" i="45"/>
  <c r="Q12" i="45"/>
  <c r="O13" i="45"/>
  <c r="P13" i="45"/>
  <c r="Q13" i="45"/>
  <c r="O14" i="45"/>
  <c r="P14" i="45"/>
  <c r="Q14" i="45"/>
  <c r="O15" i="45"/>
  <c r="P15" i="45"/>
  <c r="Q15" i="45"/>
  <c r="O16" i="45"/>
  <c r="P16" i="45"/>
  <c r="Q16" i="45"/>
  <c r="O17" i="45"/>
  <c r="P17" i="45"/>
  <c r="Q17" i="45"/>
  <c r="O18" i="45"/>
  <c r="P18" i="45"/>
  <c r="Q18" i="45"/>
  <c r="O19" i="45"/>
  <c r="P19" i="45"/>
  <c r="Q19" i="45"/>
  <c r="O20" i="45"/>
  <c r="P20" i="45"/>
  <c r="Q20" i="45"/>
  <c r="O21" i="45"/>
  <c r="P21" i="45"/>
  <c r="Q21" i="45"/>
  <c r="O22" i="45"/>
  <c r="P22" i="45"/>
  <c r="Q22" i="45"/>
  <c r="O23" i="45"/>
  <c r="P23" i="45"/>
  <c r="Q23" i="45"/>
  <c r="O24" i="45"/>
  <c r="P24" i="45"/>
  <c r="Q24" i="45"/>
  <c r="O25" i="45"/>
  <c r="P25" i="45"/>
  <c r="Q25" i="45"/>
  <c r="O26" i="45"/>
  <c r="P26" i="45"/>
  <c r="Q26" i="45"/>
  <c r="O27" i="45"/>
  <c r="P27" i="45"/>
  <c r="Q27" i="45"/>
  <c r="O29" i="45"/>
  <c r="P29" i="45"/>
  <c r="Q29" i="45"/>
  <c r="O30" i="45"/>
  <c r="P30" i="45"/>
  <c r="Q30" i="45"/>
  <c r="O30" i="44"/>
  <c r="P30" i="44"/>
  <c r="Q30" i="44"/>
  <c r="O31" i="44"/>
  <c r="P31" i="44"/>
  <c r="Q31" i="44"/>
  <c r="O30" i="48"/>
  <c r="O31" i="48"/>
  <c r="P31" i="48"/>
  <c r="Q31" i="48"/>
  <c r="O27" i="49"/>
  <c r="P27" i="49" s="1"/>
  <c r="O28" i="49"/>
  <c r="P28" i="49"/>
  <c r="O20" i="49"/>
  <c r="P20" i="49"/>
  <c r="Q20" i="49" s="1"/>
  <c r="O21" i="49"/>
  <c r="P21" i="49"/>
  <c r="Q21" i="49"/>
  <c r="O22" i="49"/>
  <c r="P22" i="49"/>
  <c r="Q22" i="49"/>
  <c r="O23" i="49"/>
  <c r="P23" i="49"/>
  <c r="Q23" i="49"/>
  <c r="O24" i="49"/>
  <c r="P24" i="49"/>
  <c r="Q24" i="49"/>
  <c r="O25" i="49"/>
  <c r="P25" i="49"/>
  <c r="Q25" i="49"/>
  <c r="O26" i="49"/>
  <c r="P26" i="49" s="1"/>
  <c r="Q26" i="49" s="1"/>
  <c r="O13" i="49"/>
  <c r="P13" i="49"/>
  <c r="O14" i="49"/>
  <c r="P14" i="49"/>
  <c r="Q14" i="49"/>
  <c r="O15" i="49"/>
  <c r="P15" i="49"/>
  <c r="Q15" i="49"/>
  <c r="O16" i="49"/>
  <c r="P16" i="49"/>
  <c r="Q16" i="49"/>
  <c r="O17" i="49"/>
  <c r="P17" i="49"/>
  <c r="Q17" i="49"/>
  <c r="O18" i="49"/>
  <c r="P18" i="49"/>
  <c r="Q18" i="49"/>
  <c r="O19" i="49"/>
  <c r="P19" i="49"/>
  <c r="L28" i="49"/>
  <c r="L27" i="49"/>
  <c r="L26" i="49"/>
  <c r="L20" i="49"/>
  <c r="L19" i="49"/>
  <c r="L13" i="49"/>
  <c r="L12" i="49"/>
  <c r="L8" i="49"/>
  <c r="L6" i="49"/>
  <c r="I29" i="28"/>
  <c r="O13" i="50"/>
  <c r="P13" i="50"/>
  <c r="O14" i="50"/>
  <c r="P14" i="50"/>
  <c r="Q14" i="50"/>
  <c r="O15" i="50"/>
  <c r="P15" i="50" s="1"/>
  <c r="Q15" i="50" s="1"/>
  <c r="O16" i="50"/>
  <c r="P16" i="50"/>
  <c r="Q16" i="50"/>
  <c r="O17" i="50"/>
  <c r="P17" i="50"/>
  <c r="Q17" i="50"/>
  <c r="O18" i="50"/>
  <c r="P18" i="50"/>
  <c r="Q18" i="50"/>
  <c r="O19" i="50"/>
  <c r="P19" i="50" s="1"/>
  <c r="Q19" i="50" s="1"/>
  <c r="O20" i="50"/>
  <c r="P20" i="50"/>
  <c r="Q20" i="50"/>
  <c r="O21" i="50"/>
  <c r="P21" i="50"/>
  <c r="Q21" i="50"/>
  <c r="O22" i="50"/>
  <c r="P22" i="50"/>
  <c r="Q22" i="50"/>
  <c r="O23" i="50"/>
  <c r="P23" i="50"/>
  <c r="Q23" i="50"/>
  <c r="O24" i="50"/>
  <c r="P24" i="50" s="1"/>
  <c r="O25" i="50"/>
  <c r="P25" i="50" s="1"/>
  <c r="O26" i="50"/>
  <c r="P26" i="50"/>
  <c r="Q26" i="50" s="1"/>
  <c r="O27" i="50"/>
  <c r="P27" i="50"/>
  <c r="Q27" i="50" s="1"/>
  <c r="O28" i="50"/>
  <c r="P28" i="50" s="1"/>
  <c r="Q28" i="50" s="1"/>
  <c r="L28" i="50"/>
  <c r="L27" i="50"/>
  <c r="L26" i="50"/>
  <c r="L25" i="50"/>
  <c r="L24" i="50"/>
  <c r="L19" i="50"/>
  <c r="L15" i="50"/>
  <c r="L13" i="50"/>
  <c r="L12" i="50"/>
  <c r="L7" i="50"/>
  <c r="Q31" i="49"/>
  <c r="P31" i="49"/>
  <c r="Q30" i="49"/>
  <c r="P30" i="49"/>
  <c r="O12" i="49"/>
  <c r="P12" i="49" s="1"/>
  <c r="Q12" i="49" s="1"/>
  <c r="Q11" i="49"/>
  <c r="P11" i="49"/>
  <c r="O11" i="49"/>
  <c r="Q9" i="49"/>
  <c r="P9" i="49"/>
  <c r="O9" i="49"/>
  <c r="O8" i="49"/>
  <c r="P8" i="49" s="1"/>
  <c r="Q8" i="49" s="1"/>
  <c r="Q7" i="49"/>
  <c r="P7" i="49"/>
  <c r="O7" i="49"/>
  <c r="O6" i="49"/>
  <c r="P6" i="49" s="1"/>
  <c r="Q5" i="49"/>
  <c r="P5" i="49"/>
  <c r="O5" i="49"/>
  <c r="Q5" i="48"/>
  <c r="P5" i="48"/>
  <c r="O5" i="48"/>
  <c r="O5" i="47"/>
  <c r="P5" i="47" s="1"/>
  <c r="Q5" i="47" s="1"/>
  <c r="Q5" i="45"/>
  <c r="P5" i="45"/>
  <c r="O5" i="45"/>
  <c r="Q31" i="50"/>
  <c r="P31" i="50"/>
  <c r="Q30" i="50"/>
  <c r="P30" i="50"/>
  <c r="O12" i="50"/>
  <c r="P12" i="50" s="1"/>
  <c r="Q11" i="50"/>
  <c r="P11" i="50"/>
  <c r="O11" i="50"/>
  <c r="Q9" i="50"/>
  <c r="P9" i="50"/>
  <c r="O9" i="50"/>
  <c r="Q8" i="50"/>
  <c r="P8" i="50"/>
  <c r="O8" i="50"/>
  <c r="O7" i="50"/>
  <c r="P7" i="50" s="1"/>
  <c r="Q7" i="50" s="1"/>
  <c r="Q6" i="50"/>
  <c r="P6" i="50"/>
  <c r="O6" i="50"/>
  <c r="Q5" i="50"/>
  <c r="P5" i="50"/>
  <c r="O5" i="50"/>
  <c r="O25" i="2"/>
  <c r="P25" i="2" s="1"/>
  <c r="O26" i="2"/>
  <c r="P26" i="2" s="1"/>
  <c r="Q26" i="2" s="1"/>
  <c r="O27" i="2"/>
  <c r="P27" i="2"/>
  <c r="Q27" i="2"/>
  <c r="O28" i="2"/>
  <c r="P28" i="2" s="1"/>
  <c r="Q28" i="2" s="1"/>
  <c r="O19" i="2"/>
  <c r="P19" i="2" s="1"/>
  <c r="Q19" i="2" s="1"/>
  <c r="O20" i="2"/>
  <c r="P20" i="2"/>
  <c r="Q20" i="2"/>
  <c r="L24" i="2"/>
  <c r="L23" i="2"/>
  <c r="L15" i="2"/>
  <c r="L28" i="2"/>
  <c r="L26" i="2"/>
  <c r="L25" i="2"/>
  <c r="L19" i="2"/>
  <c r="L18" i="2"/>
  <c r="L12" i="2"/>
  <c r="Q31" i="51"/>
  <c r="P31" i="51"/>
  <c r="Q30" i="51"/>
  <c r="P30" i="51"/>
  <c r="Q28" i="51"/>
  <c r="P28" i="51"/>
  <c r="Q27" i="51"/>
  <c r="P27" i="51"/>
  <c r="Q26" i="51"/>
  <c r="P26" i="51"/>
  <c r="Q25" i="51"/>
  <c r="P25" i="51"/>
  <c r="Q24" i="51"/>
  <c r="P24" i="51"/>
  <c r="O24" i="51"/>
  <c r="Q23" i="51"/>
  <c r="P23" i="51"/>
  <c r="O23" i="51"/>
  <c r="Q22" i="51"/>
  <c r="P22" i="51"/>
  <c r="O22" i="51"/>
  <c r="Q21" i="51"/>
  <c r="P21" i="51"/>
  <c r="O21" i="51"/>
  <c r="Q20" i="51"/>
  <c r="P20" i="51"/>
  <c r="O20" i="51"/>
  <c r="Q18" i="51"/>
  <c r="P18" i="51"/>
  <c r="O18" i="51"/>
  <c r="Q17" i="51"/>
  <c r="P17" i="51"/>
  <c r="O17" i="51"/>
  <c r="Q16" i="51"/>
  <c r="P16" i="51"/>
  <c r="O16" i="51"/>
  <c r="Q15" i="51"/>
  <c r="P15" i="51"/>
  <c r="O15" i="51"/>
  <c r="Q14" i="51"/>
  <c r="P14" i="51"/>
  <c r="O14" i="51"/>
  <c r="Q13" i="51"/>
  <c r="P13" i="51"/>
  <c r="O13" i="51"/>
  <c r="Q12" i="51"/>
  <c r="P12" i="51"/>
  <c r="O12" i="51"/>
  <c r="Q11" i="51"/>
  <c r="P11" i="51"/>
  <c r="O11" i="51"/>
  <c r="Q9" i="51"/>
  <c r="P9" i="51"/>
  <c r="O9" i="51"/>
  <c r="Q8" i="51"/>
  <c r="P8" i="51"/>
  <c r="O8" i="51"/>
  <c r="Q7" i="51"/>
  <c r="P7" i="51"/>
  <c r="O7" i="51"/>
  <c r="Q6" i="51"/>
  <c r="P6" i="51"/>
  <c r="O6" i="51"/>
  <c r="Q5" i="51"/>
  <c r="P5" i="51"/>
  <c r="O5" i="51"/>
  <c r="Q31" i="2"/>
  <c r="P31" i="2"/>
  <c r="Q30" i="2"/>
  <c r="P30" i="2"/>
  <c r="P24" i="2"/>
  <c r="Q24" i="2" s="1"/>
  <c r="O24" i="2"/>
  <c r="O23" i="2"/>
  <c r="P23" i="2" s="1"/>
  <c r="Q22" i="2"/>
  <c r="P22" i="2"/>
  <c r="O22" i="2"/>
  <c r="Q21" i="2"/>
  <c r="P21" i="2"/>
  <c r="O21" i="2"/>
  <c r="O18" i="2"/>
  <c r="P18" i="2" s="1"/>
  <c r="Q18" i="2" s="1"/>
  <c r="Q17" i="2"/>
  <c r="P17" i="2"/>
  <c r="O17" i="2"/>
  <c r="Q16" i="2"/>
  <c r="P16" i="2"/>
  <c r="O16" i="2"/>
  <c r="O15" i="2"/>
  <c r="P15" i="2" s="1"/>
  <c r="Q15" i="2" s="1"/>
  <c r="Q14" i="2"/>
  <c r="P14" i="2"/>
  <c r="O14" i="2"/>
  <c r="Q13" i="2"/>
  <c r="P13" i="2"/>
  <c r="O13" i="2"/>
  <c r="O12" i="2"/>
  <c r="P12" i="2" s="1"/>
  <c r="Q12" i="2" s="1"/>
  <c r="Q11" i="2"/>
  <c r="P11" i="2"/>
  <c r="O11" i="2"/>
  <c r="Q9" i="2"/>
  <c r="P9" i="2"/>
  <c r="O9" i="2"/>
  <c r="Q8" i="2"/>
  <c r="P8" i="2"/>
  <c r="O8" i="2"/>
  <c r="Q7" i="2"/>
  <c r="P7" i="2"/>
  <c r="O7" i="2"/>
  <c r="Q6" i="2"/>
  <c r="P6" i="2"/>
  <c r="O6" i="2"/>
  <c r="Q5" i="2"/>
  <c r="P5" i="2"/>
  <c r="O5" i="2"/>
  <c r="P21" i="1"/>
  <c r="Q21" i="1"/>
  <c r="Q31" i="1"/>
  <c r="P31" i="1"/>
  <c r="Q30" i="1"/>
  <c r="P30" i="1"/>
  <c r="Q24" i="1"/>
  <c r="P24" i="1"/>
  <c r="O24" i="1"/>
  <c r="Q23" i="1"/>
  <c r="P23" i="1"/>
  <c r="O23" i="1"/>
  <c r="Q22" i="1"/>
  <c r="P22" i="1"/>
  <c r="O22" i="1"/>
  <c r="O21" i="1"/>
  <c r="O20" i="1"/>
  <c r="P20" i="1" s="1"/>
  <c r="Q20" i="1" s="1"/>
  <c r="Q18" i="1"/>
  <c r="O18" i="1"/>
  <c r="P18" i="1" s="1"/>
  <c r="Q17" i="1"/>
  <c r="P17" i="1"/>
  <c r="O17" i="1"/>
  <c r="Q16" i="1"/>
  <c r="P16" i="1"/>
  <c r="O16" i="1"/>
  <c r="Q15" i="1"/>
  <c r="P15" i="1"/>
  <c r="O15" i="1"/>
  <c r="Q14" i="1"/>
  <c r="P14" i="1"/>
  <c r="O14" i="1"/>
  <c r="O13" i="1"/>
  <c r="P13" i="1" s="1"/>
  <c r="Q13" i="1" s="1"/>
  <c r="O12" i="1"/>
  <c r="P12" i="1" s="1"/>
  <c r="Q12" i="1" s="1"/>
  <c r="Q11" i="1"/>
  <c r="P11" i="1"/>
  <c r="O11" i="1"/>
  <c r="P9" i="1"/>
  <c r="Q9" i="1" s="1"/>
  <c r="O9" i="1"/>
  <c r="Q8" i="1"/>
  <c r="P8" i="1"/>
  <c r="O8" i="1"/>
  <c r="Q7" i="1"/>
  <c r="P7" i="1"/>
  <c r="O7" i="1"/>
  <c r="O6" i="1"/>
  <c r="P6" i="1" s="1"/>
  <c r="Q6" i="1" s="1"/>
  <c r="Q5" i="1"/>
  <c r="P5" i="1"/>
  <c r="O5" i="1"/>
  <c r="AB4" i="27"/>
  <c r="AC4" i="27"/>
  <c r="AD4" i="27"/>
  <c r="AE4" i="27"/>
  <c r="AF4" i="27"/>
  <c r="AG4" i="27"/>
  <c r="AA4" i="27"/>
  <c r="Y4" i="27"/>
  <c r="X4" i="27"/>
  <c r="T4" i="27"/>
  <c r="U4" i="27"/>
  <c r="V4" i="27"/>
  <c r="S4" i="27"/>
  <c r="Q4" i="27"/>
  <c r="P4" i="27"/>
  <c r="H4" i="27"/>
  <c r="I4" i="27"/>
  <c r="J4" i="27"/>
  <c r="K4" i="27"/>
  <c r="L4" i="27"/>
  <c r="M4" i="27"/>
  <c r="N4" i="27"/>
  <c r="G4" i="27"/>
  <c r="AB29" i="28"/>
  <c r="AD26" i="28"/>
  <c r="AD9" i="28"/>
  <c r="G29" i="28"/>
  <c r="H29" i="28"/>
  <c r="J29" i="28"/>
  <c r="K29" i="28"/>
  <c r="L29" i="28"/>
  <c r="M29" i="28"/>
  <c r="N29" i="28"/>
  <c r="O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C29" i="28"/>
  <c r="AD6" i="28"/>
  <c r="AD7" i="28"/>
  <c r="AD8" i="28"/>
  <c r="AD10" i="28"/>
  <c r="AD11" i="28"/>
  <c r="AD12" i="28"/>
  <c r="AD13" i="28"/>
  <c r="AD14" i="28"/>
  <c r="AD15" i="28"/>
  <c r="AD16" i="28"/>
  <c r="AD17" i="28"/>
  <c r="AD18" i="28"/>
  <c r="AD19" i="28"/>
  <c r="AD20" i="28"/>
  <c r="AD21" i="28"/>
  <c r="AD22" i="28"/>
  <c r="AD23" i="28"/>
  <c r="AD24" i="28"/>
  <c r="AD25" i="28"/>
  <c r="AD5" i="28"/>
  <c r="Q13" i="49" l="1"/>
  <c r="Q28" i="49"/>
  <c r="Q13" i="50"/>
  <c r="Q25" i="50"/>
  <c r="Q27" i="49"/>
  <c r="Q24" i="50"/>
  <c r="Q6" i="47"/>
  <c r="Q23" i="2"/>
  <c r="Q12" i="50"/>
  <c r="Q19" i="49"/>
  <c r="Q25" i="2"/>
  <c r="Q6" i="49"/>
  <c r="AD29" i="28"/>
  <c r="F25" i="49"/>
  <c r="F25" i="51"/>
  <c r="F25" i="2"/>
  <c r="F25" i="50"/>
  <c r="F25" i="48"/>
</calcChain>
</file>

<file path=xl/sharedStrings.xml><?xml version="1.0" encoding="utf-8"?>
<sst xmlns="http://schemas.openxmlformats.org/spreadsheetml/2006/main" count="3652" uniqueCount="168">
  <si>
    <t xml:space="preserve">STARTER: </t>
  </si>
  <si>
    <t>LØP NR:</t>
  </si>
  <si>
    <t>DATO:</t>
  </si>
  <si>
    <t>kom.</t>
  </si>
  <si>
    <t>Seil nr.</t>
  </si>
  <si>
    <t>Eier</t>
  </si>
  <si>
    <t>Tlf</t>
  </si>
  <si>
    <t>Båttype</t>
  </si>
  <si>
    <t>Navn</t>
  </si>
  <si>
    <t>Single hand</t>
  </si>
  <si>
    <t>NOR tall til start i dag</t>
  </si>
  <si>
    <t>Start kl.</t>
  </si>
  <si>
    <t>Mål kl.</t>
  </si>
  <si>
    <t>Anv.tid t.m.s.</t>
  </si>
  <si>
    <t>Anv. tid (s)</t>
  </si>
  <si>
    <t>Korr. tid(s)</t>
  </si>
  <si>
    <t>Plass</t>
  </si>
  <si>
    <t>Tirsdagsseilaser</t>
  </si>
  <si>
    <t>sett inn NOR R</t>
  </si>
  <si>
    <t>Smiling</t>
  </si>
  <si>
    <t>Espen Borge</t>
  </si>
  <si>
    <t>92 60 63 20</t>
  </si>
  <si>
    <t>Hanse 355</t>
  </si>
  <si>
    <t>Manora</t>
  </si>
  <si>
    <t>Traveling first clas</t>
  </si>
  <si>
    <t>ok 2020</t>
  </si>
  <si>
    <t>Slim</t>
  </si>
  <si>
    <t>Rune/Tore Johnsen</t>
  </si>
  <si>
    <t>Bjørn-Bjørn E.-Marte</t>
  </si>
  <si>
    <t>91 58 64 10</t>
  </si>
  <si>
    <t>Two Bears</t>
  </si>
  <si>
    <t>Bjørn Gustavsen</t>
  </si>
  <si>
    <t>Dufour 365</t>
  </si>
  <si>
    <t>Tobica 2</t>
  </si>
  <si>
    <t>lik båt i NorR</t>
  </si>
  <si>
    <t>Ole G Bjønnes</t>
  </si>
  <si>
    <t>Hallberg-Rassy 372</t>
  </si>
  <si>
    <t>IL II</t>
  </si>
  <si>
    <t>Petter Borge</t>
  </si>
  <si>
    <t>First 33.7</t>
  </si>
  <si>
    <t>Naomi IV</t>
  </si>
  <si>
    <t>Stephen Edwardsen</t>
  </si>
  <si>
    <t>Elan 333</t>
  </si>
  <si>
    <t>Trigger</t>
  </si>
  <si>
    <t>David Jensen</t>
  </si>
  <si>
    <t>Bavaria 46</t>
  </si>
  <si>
    <t>Mirasol II</t>
  </si>
  <si>
    <t>Haakon Seeberg</t>
  </si>
  <si>
    <t>959 04 772</t>
  </si>
  <si>
    <t>First 36,7</t>
  </si>
  <si>
    <t>Felicia</t>
  </si>
  <si>
    <t>Carl Roar Aamli</t>
  </si>
  <si>
    <t>9961 26 95</t>
  </si>
  <si>
    <t>First 40.7</t>
  </si>
  <si>
    <t>Rocket Dog</t>
  </si>
  <si>
    <t>Bavaria 38</t>
  </si>
  <si>
    <t>Gunnar Hogsrød</t>
  </si>
  <si>
    <t>Ronald Andreassen</t>
  </si>
  <si>
    <t>415 00 625</t>
  </si>
  <si>
    <t>Hanse 370</t>
  </si>
  <si>
    <t>Bjarne Aamli</t>
  </si>
  <si>
    <t>Dione</t>
  </si>
  <si>
    <t>Oseanis 34</t>
  </si>
  <si>
    <t>970 62 306</t>
  </si>
  <si>
    <t xml:space="preserve">Geir Marthinsen </t>
  </si>
  <si>
    <t>934 40 340</t>
  </si>
  <si>
    <t>Maxi Fenix 28</t>
  </si>
  <si>
    <t>Totalt</t>
  </si>
  <si>
    <t>Høstcup</t>
  </si>
  <si>
    <t>Sommercup</t>
  </si>
  <si>
    <t>Vårcup</t>
  </si>
  <si>
    <t>Lillebukt</t>
  </si>
  <si>
    <t>Bjørn Arild Rydtun</t>
  </si>
  <si>
    <t>Express</t>
  </si>
  <si>
    <t>Wilhelm Preus</t>
  </si>
  <si>
    <t>Sum 6 av 10</t>
  </si>
  <si>
    <t>Ove Størholt</t>
  </si>
  <si>
    <t>93 02 17 59</t>
  </si>
  <si>
    <t>First time</t>
  </si>
  <si>
    <t>Elise Marthinsen</t>
  </si>
  <si>
    <t>Sum3 av 4</t>
  </si>
  <si>
    <t>93 49 96 88</t>
  </si>
  <si>
    <t>Maxi Mixer</t>
  </si>
  <si>
    <t>Vebjørn Nergård</t>
  </si>
  <si>
    <t>Karuna</t>
  </si>
  <si>
    <t>rekkefølge</t>
  </si>
  <si>
    <t>Martin Bøhle</t>
  </si>
  <si>
    <t>92217929 / 92235926</t>
  </si>
  <si>
    <t xml:space="preserve">Knut Eivind Larsen / Gunnar Skontorp </t>
  </si>
  <si>
    <t>Morten Erlandsen / Morten Gundersen / Christoffer Limkjær</t>
  </si>
  <si>
    <t>92824382 / 99725398 / 90934459</t>
  </si>
  <si>
    <t>GKSS</t>
  </si>
  <si>
    <t>DATO</t>
  </si>
  <si>
    <t>HER REGISTRERES KUN ET ETT-TALL FOR DE SOM HAR DELTATT.</t>
  </si>
  <si>
    <t>Elan 37</t>
  </si>
  <si>
    <t>Sverre Tangerud</t>
  </si>
  <si>
    <t>First375</t>
  </si>
  <si>
    <t>Nybegynner</t>
  </si>
  <si>
    <t>TJØMLINGEN
sum 10</t>
  </si>
  <si>
    <t>TJØMLINGEN
10+1</t>
  </si>
  <si>
    <t>Sum 6 av 11</t>
  </si>
  <si>
    <t>Maud Rite</t>
  </si>
  <si>
    <t>Silius</t>
  </si>
  <si>
    <t>NOR Short m/spinn</t>
  </si>
  <si>
    <t>Short u/spinn</t>
  </si>
  <si>
    <t>OK 2023</t>
  </si>
  <si>
    <t>Kjell Lauritz Thorsnes</t>
  </si>
  <si>
    <t>ÅR 2023</t>
  </si>
  <si>
    <t>NOR Rating u/spinn</t>
  </si>
  <si>
    <t>NOR Rating m/spinn</t>
  </si>
  <si>
    <t>#250</t>
  </si>
  <si>
    <t>90038788 / 92241111</t>
  </si>
  <si>
    <t>Omega 36</t>
  </si>
  <si>
    <t>Lik ORC 2021, Friflyt</t>
  </si>
  <si>
    <t>18.06 
Tjøme rundt</t>
  </si>
  <si>
    <t>13.08 
Langeskj. BB</t>
  </si>
  <si>
    <t>ÅR 2023 GÅSØPOKALEN</t>
  </si>
  <si>
    <t>Plass begge klasser</t>
  </si>
  <si>
    <t>Sylvana</t>
  </si>
  <si>
    <t>OK 2023 - GH</t>
  </si>
  <si>
    <t>2022 - 2023 kommer</t>
  </si>
  <si>
    <t>DNF</t>
  </si>
  <si>
    <t>Starter uteble, starten ble tatt fra båt av Silius</t>
  </si>
  <si>
    <t>Respitt</t>
  </si>
  <si>
    <t>LØP NR: 9</t>
  </si>
  <si>
    <t>Fryd</t>
  </si>
  <si>
    <t>Tore</t>
  </si>
  <si>
    <t>Albin Nova</t>
  </si>
  <si>
    <t>10B</t>
  </si>
  <si>
    <t>Fantasea</t>
  </si>
  <si>
    <t>Lik båt OCR 2023</t>
  </si>
  <si>
    <t>Starter</t>
  </si>
  <si>
    <t>Pluss 5% ?</t>
  </si>
  <si>
    <t>HUSK</t>
  </si>
  <si>
    <t>OK 2023 One Design</t>
  </si>
  <si>
    <t>OD</t>
  </si>
  <si>
    <t>Bjørn og Bjørn</t>
  </si>
  <si>
    <t>Lik ORC 2021, Friflyt+0,5%</t>
  </si>
  <si>
    <t>2020+0,5%</t>
  </si>
  <si>
    <t>lik båt i NorR 2015, NN+0,5%</t>
  </si>
  <si>
    <t>2022 + 0,5%</t>
  </si>
  <si>
    <t>lik båt i NorR 2023, SISU</t>
  </si>
  <si>
    <t>?</t>
  </si>
  <si>
    <t>lik båt i NorR 2023, HAVSULEN</t>
  </si>
  <si>
    <t xml:space="preserve">LØP NR: </t>
  </si>
  <si>
    <t>Tønsberg Brygge</t>
  </si>
  <si>
    <t>Single hand u/spinn</t>
  </si>
  <si>
    <t>Omega 30</t>
  </si>
  <si>
    <t>First 375</t>
  </si>
  <si>
    <t>Tjøme Rundt</t>
  </si>
  <si>
    <t>Bavaria 27 Cr</t>
  </si>
  <si>
    <t>Baluba</t>
  </si>
  <si>
    <t>91 58 64 10 / 95170898</t>
  </si>
  <si>
    <t>First Class 8</t>
  </si>
  <si>
    <r>
      <t>Oppdatert dato</t>
    </r>
    <r>
      <rPr>
        <sz val="10"/>
        <color rgb="FFFF0000"/>
        <rFont val="Arial"/>
        <family val="2"/>
      </rPr>
      <t xml:space="preserve"> 19.06.23</t>
    </r>
    <r>
      <rPr>
        <sz val="10"/>
        <rFont val="Arial"/>
        <family val="2"/>
      </rPr>
      <t xml:space="preserve"> av Gunnar Hogsrød</t>
    </r>
  </si>
  <si>
    <t>Gunnar Hogsrød fra båt</t>
  </si>
  <si>
    <t>4 B</t>
  </si>
  <si>
    <t>7 C</t>
  </si>
  <si>
    <t>Bjørn Gustavsen fra båt</t>
  </si>
  <si>
    <t>4R</t>
  </si>
  <si>
    <t>Bavaria 37 Cr</t>
  </si>
  <si>
    <t>5 D</t>
  </si>
  <si>
    <t xml:space="preserve">10 + </t>
  </si>
  <si>
    <t>4C</t>
  </si>
  <si>
    <t>Respit</t>
  </si>
  <si>
    <t>Sum 8 sessongen</t>
  </si>
  <si>
    <t>Sammenlagt 3 starter</t>
  </si>
  <si>
    <t>PLASS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</si>
</sst>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&lt;=99999999]##_ ##_ ##_ ##;\(\+##\)_ ##_ ##_ ##_ ##"/>
    <numFmt numFmtId="165" formatCode="0.0000"/>
    <numFmt numFmtId="166" formatCode="0.000"/>
    <numFmt numFmtId="167" formatCode="0.0"/>
    <numFmt numFmtId="168" formatCode="hh:mm:ss;@"/>
  </numFmts>
  <fonts count="25" x14ac:knownFonts="1">
    <font>
      <sz val="11"/>
      <color theme="1"/>
      <name val="Calibri"/>
      <family val="2"/>
      <scheme val="minor"/>
    </font>
    <font>
      <b/>
      <i/>
      <sz val="12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color indexed="9"/>
      <name val="Arial"/>
      <family val="2"/>
    </font>
    <font>
      <b/>
      <sz val="9"/>
      <color indexed="8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382">
    <xf numFmtId="0" fontId="0" fillId="0" borderId="0" xfId="0"/>
    <xf numFmtId="16" fontId="1" fillId="2" borderId="1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164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2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164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2" fontId="2" fillId="0" borderId="9" xfId="0" applyNumberFormat="1" applyFont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164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left" vertical="center"/>
      <protection locked="0"/>
    </xf>
    <xf numFmtId="21" fontId="7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164" fontId="8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165" fontId="3" fillId="3" borderId="13" xfId="0" applyNumberFormat="1" applyFont="1" applyFill="1" applyBorder="1" applyAlignment="1" applyProtection="1">
      <alignment horizontal="center" vertical="center"/>
      <protection locked="0"/>
    </xf>
    <xf numFmtId="165" fontId="3" fillId="3" borderId="12" xfId="0" applyNumberFormat="1" applyFont="1" applyFill="1" applyBorder="1" applyAlignment="1" applyProtection="1">
      <alignment horizontal="center" vertical="center"/>
      <protection locked="0"/>
    </xf>
    <xf numFmtId="166" fontId="3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Border="1" applyAlignment="1">
      <alignment vertical="center"/>
    </xf>
    <xf numFmtId="166" fontId="3" fillId="0" borderId="13" xfId="0" applyNumberFormat="1" applyFont="1" applyBorder="1" applyAlignment="1">
      <alignment vertical="center"/>
    </xf>
    <xf numFmtId="1" fontId="3" fillId="0" borderId="15" xfId="0" applyNumberFormat="1" applyFont="1" applyBorder="1" applyAlignment="1" applyProtection="1">
      <alignment horizontal="center" vertical="center"/>
      <protection locked="0"/>
    </xf>
    <xf numFmtId="164" fontId="8" fillId="0" borderId="0" xfId="0" applyNumberFormat="1" applyFont="1" applyAlignment="1" applyProtection="1">
      <alignment horizontal="center" vertical="center"/>
      <protection locked="0"/>
    </xf>
    <xf numFmtId="164" fontId="8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167" fontId="3" fillId="0" borderId="14" xfId="0" applyNumberFormat="1" applyFont="1" applyBorder="1" applyAlignment="1" applyProtection="1">
      <alignment vertical="center"/>
      <protection locked="0"/>
    </xf>
    <xf numFmtId="165" fontId="3" fillId="8" borderId="13" xfId="0" applyNumberFormat="1" applyFont="1" applyFill="1" applyBorder="1" applyAlignment="1" applyProtection="1">
      <alignment horizontal="center" vertical="center"/>
      <protection locked="0"/>
    </xf>
    <xf numFmtId="16" fontId="0" fillId="0" borderId="0" xfId="0" applyNumberFormat="1"/>
    <xf numFmtId="0" fontId="0" fillId="9" borderId="0" xfId="0" applyFill="1"/>
    <xf numFmtId="0" fontId="0" fillId="0" borderId="12" xfId="0" applyBorder="1"/>
    <xf numFmtId="16" fontId="0" fillId="9" borderId="12" xfId="0" applyNumberFormat="1" applyFill="1" applyBorder="1"/>
    <xf numFmtId="0" fontId="0" fillId="10" borderId="12" xfId="0" applyFill="1" applyBorder="1"/>
    <xf numFmtId="16" fontId="0" fillId="10" borderId="12" xfId="0" applyNumberFormat="1" applyFill="1" applyBorder="1"/>
    <xf numFmtId="0" fontId="0" fillId="0" borderId="0" xfId="0" applyAlignment="1">
      <alignment horizontal="center"/>
    </xf>
    <xf numFmtId="0" fontId="10" fillId="3" borderId="0" xfId="0" applyFont="1" applyFill="1"/>
    <xf numFmtId="0" fontId="10" fillId="9" borderId="0" xfId="0" applyFont="1" applyFill="1"/>
    <xf numFmtId="16" fontId="10" fillId="9" borderId="12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0" borderId="0" xfId="0" applyFont="1"/>
    <xf numFmtId="0" fontId="12" fillId="9" borderId="0" xfId="0" applyFont="1" applyFill="1"/>
    <xf numFmtId="16" fontId="12" fillId="9" borderId="12" xfId="0" applyNumberFormat="1" applyFont="1" applyFill="1" applyBorder="1"/>
    <xf numFmtId="165" fontId="0" fillId="4" borderId="12" xfId="0" applyNumberFormat="1" applyFill="1" applyBorder="1" applyAlignment="1" applyProtection="1">
      <alignment vertical="center"/>
      <protection locked="0"/>
    </xf>
    <xf numFmtId="16" fontId="10" fillId="9" borderId="17" xfId="0" applyNumberFormat="1" applyFont="1" applyFill="1" applyBorder="1"/>
    <xf numFmtId="165" fontId="0" fillId="4" borderId="12" xfId="0" applyNumberFormat="1" applyFill="1" applyBorder="1" applyAlignment="1" applyProtection="1">
      <alignment horizontal="right" vertical="center"/>
      <protection locked="0"/>
    </xf>
    <xf numFmtId="165" fontId="3" fillId="4" borderId="12" xfId="0" applyNumberFormat="1" applyFont="1" applyFill="1" applyBorder="1" applyAlignment="1" applyProtection="1">
      <alignment vertical="center"/>
      <protection locked="0"/>
    </xf>
    <xf numFmtId="0" fontId="13" fillId="0" borderId="12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166" fontId="3" fillId="3" borderId="14" xfId="0" applyNumberFormat="1" applyFont="1" applyFill="1" applyBorder="1" applyAlignment="1" applyProtection="1">
      <alignment horizontal="center" vertical="center"/>
      <protection locked="0"/>
    </xf>
    <xf numFmtId="165" fontId="0" fillId="4" borderId="14" xfId="0" applyNumberFormat="1" applyFill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166" fontId="3" fillId="3" borderId="18" xfId="0" applyNumberFormat="1" applyFont="1" applyFill="1" applyBorder="1" applyAlignment="1" applyProtection="1">
      <alignment horizontal="center" vertical="center"/>
      <protection locked="0"/>
    </xf>
    <xf numFmtId="165" fontId="0" fillId="4" borderId="18" xfId="0" applyNumberFormat="1" applyFill="1" applyBorder="1" applyAlignment="1" applyProtection="1">
      <alignment vertical="center"/>
      <protection locked="0"/>
    </xf>
    <xf numFmtId="1" fontId="3" fillId="0" borderId="19" xfId="0" applyNumberFormat="1" applyFont="1" applyBorder="1" applyAlignment="1">
      <alignment vertical="center"/>
    </xf>
    <xf numFmtId="166" fontId="3" fillId="0" borderId="19" xfId="0" applyNumberFormat="1" applyFont="1" applyBorder="1" applyAlignment="1">
      <alignment vertical="center"/>
    </xf>
    <xf numFmtId="1" fontId="3" fillId="0" borderId="20" xfId="0" applyNumberFormat="1" applyFont="1" applyBorder="1" applyAlignment="1" applyProtection="1">
      <alignment horizontal="center" vertical="center"/>
      <protection locked="0"/>
    </xf>
    <xf numFmtId="165" fontId="3" fillId="8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164" fontId="8" fillId="0" borderId="2" xfId="0" applyNumberFormat="1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1" fontId="3" fillId="0" borderId="22" xfId="0" applyNumberFormat="1" applyFont="1" applyBorder="1" applyAlignment="1">
      <alignment vertical="center"/>
    </xf>
    <xf numFmtId="166" fontId="3" fillId="0" borderId="22" xfId="0" applyNumberFormat="1" applyFont="1" applyBorder="1" applyAlignment="1">
      <alignment vertical="center"/>
    </xf>
    <xf numFmtId="1" fontId="3" fillId="0" borderId="6" xfId="0" applyNumberFormat="1" applyFont="1" applyBorder="1" applyAlignment="1" applyProtection="1">
      <alignment horizontal="center" vertical="center"/>
      <protection locked="0"/>
    </xf>
    <xf numFmtId="0" fontId="0" fillId="3" borderId="0" xfId="0" applyFill="1"/>
    <xf numFmtId="164" fontId="5" fillId="2" borderId="11" xfId="0" applyNumberFormat="1" applyFont="1" applyFill="1" applyBorder="1" applyAlignment="1" applyProtection="1">
      <alignment horizontal="center" vertical="center"/>
      <protection locked="0"/>
    </xf>
    <xf numFmtId="164" fontId="9" fillId="0" borderId="12" xfId="0" applyNumberFormat="1" applyFont="1" applyBorder="1" applyAlignment="1" applyProtection="1">
      <alignment horizontal="center" vertical="center"/>
      <protection locked="0"/>
    </xf>
    <xf numFmtId="164" fontId="8" fillId="0" borderId="12" xfId="0" applyNumberFormat="1" applyFont="1" applyBorder="1" applyAlignment="1">
      <alignment horizontal="center" vertical="center" wrapText="1"/>
    </xf>
    <xf numFmtId="0" fontId="14" fillId="0" borderId="12" xfId="0" applyFont="1" applyBorder="1"/>
    <xf numFmtId="0" fontId="15" fillId="0" borderId="12" xfId="0" applyFont="1" applyBorder="1" applyAlignment="1">
      <alignment horizontal="center"/>
    </xf>
    <xf numFmtId="0" fontId="10" fillId="12" borderId="0" xfId="0" applyFont="1" applyFill="1"/>
    <xf numFmtId="0" fontId="10" fillId="12" borderId="0" xfId="0" applyFont="1" applyFill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165" fontId="3" fillId="0" borderId="22" xfId="0" applyNumberFormat="1" applyFont="1" applyBorder="1" applyAlignment="1" applyProtection="1">
      <alignment horizontal="center" vertical="center"/>
      <protection locked="0"/>
    </xf>
    <xf numFmtId="165" fontId="3" fillId="0" borderId="21" xfId="0" applyNumberFormat="1" applyFont="1" applyBorder="1" applyAlignment="1" applyProtection="1">
      <alignment horizontal="center" vertical="center"/>
      <protection locked="0"/>
    </xf>
    <xf numFmtId="166" fontId="3" fillId="0" borderId="21" xfId="0" applyNumberFormat="1" applyFont="1" applyBorder="1" applyAlignment="1" applyProtection="1">
      <alignment horizontal="center" vertical="center"/>
      <protection locked="0"/>
    </xf>
    <xf numFmtId="165" fontId="0" fillId="0" borderId="21" xfId="0" applyNumberFormat="1" applyBorder="1" applyAlignment="1" applyProtection="1">
      <alignment vertical="center"/>
      <protection locked="0"/>
    </xf>
    <xf numFmtId="0" fontId="14" fillId="0" borderId="12" xfId="0" applyFont="1" applyBorder="1" applyAlignment="1">
      <alignment horizontal="center"/>
    </xf>
    <xf numFmtId="165" fontId="3" fillId="0" borderId="23" xfId="0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66" fontId="0" fillId="0" borderId="0" xfId="0" applyNumberFormat="1"/>
    <xf numFmtId="0" fontId="0" fillId="0" borderId="14" xfId="0" applyBorder="1"/>
    <xf numFmtId="16" fontId="10" fillId="9" borderId="12" xfId="0" applyNumberFormat="1" applyFont="1" applyFill="1" applyBorder="1" applyAlignment="1">
      <alignment wrapText="1"/>
    </xf>
    <xf numFmtId="16" fontId="10" fillId="9" borderId="17" xfId="0" applyNumberFormat="1" applyFont="1" applyFill="1" applyBorder="1" applyAlignment="1">
      <alignment wrapText="1"/>
    </xf>
    <xf numFmtId="165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15" fillId="0" borderId="24" xfId="0" applyFont="1" applyBorder="1" applyAlignment="1">
      <alignment horizontal="center"/>
    </xf>
    <xf numFmtId="0" fontId="3" fillId="0" borderId="24" xfId="0" applyFont="1" applyBorder="1" applyAlignment="1" applyProtection="1">
      <alignment vertical="center"/>
      <protection locked="0"/>
    </xf>
    <xf numFmtId="0" fontId="14" fillId="0" borderId="24" xfId="0" applyFont="1" applyBorder="1"/>
    <xf numFmtId="165" fontId="13" fillId="3" borderId="24" xfId="0" applyNumberFormat="1" applyFont="1" applyFill="1" applyBorder="1" applyAlignment="1" applyProtection="1">
      <alignment horizontal="center" vertical="center"/>
      <protection locked="0"/>
    </xf>
    <xf numFmtId="166" fontId="13" fillId="3" borderId="24" xfId="0" applyNumberFormat="1" applyFont="1" applyFill="1" applyBorder="1" applyAlignment="1" applyProtection="1">
      <alignment horizontal="center" vertical="center"/>
      <protection locked="0"/>
    </xf>
    <xf numFmtId="165" fontId="0" fillId="4" borderId="24" xfId="0" applyNumberFormat="1" applyFill="1" applyBorder="1" applyAlignment="1" applyProtection="1">
      <alignment horizontal="right" vertical="center"/>
      <protection locked="0"/>
    </xf>
    <xf numFmtId="0" fontId="14" fillId="0" borderId="26" xfId="0" applyFont="1" applyBorder="1"/>
    <xf numFmtId="0" fontId="0" fillId="0" borderId="26" xfId="0" applyBorder="1"/>
    <xf numFmtId="16" fontId="18" fillId="2" borderId="1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5" fillId="2" borderId="10" xfId="0" applyFont="1" applyFill="1" applyBorder="1" applyAlignment="1" applyProtection="1">
      <alignment horizontal="left" vertical="top"/>
      <protection locked="0"/>
    </xf>
    <xf numFmtId="0" fontId="14" fillId="13" borderId="12" xfId="0" applyFont="1" applyFill="1" applyBorder="1" applyAlignment="1">
      <alignment horizontal="left" vertical="top"/>
    </xf>
    <xf numFmtId="0" fontId="2" fillId="0" borderId="8" xfId="0" applyFont="1" applyBorder="1" applyAlignment="1" applyProtection="1">
      <alignment horizontal="left" vertical="top" wrapText="1"/>
      <protection locked="0"/>
    </xf>
    <xf numFmtId="17" fontId="3" fillId="0" borderId="12" xfId="0" applyNumberFormat="1" applyFont="1" applyBorder="1" applyAlignment="1" applyProtection="1">
      <alignment horizontal="left" vertical="top"/>
      <protection locked="0"/>
    </xf>
    <xf numFmtId="0" fontId="14" fillId="11" borderId="12" xfId="0" applyFont="1" applyFill="1" applyBorder="1" applyAlignment="1">
      <alignment horizontal="left" vertical="top"/>
    </xf>
    <xf numFmtId="0" fontId="3" fillId="6" borderId="12" xfId="0" applyFont="1" applyFill="1" applyBorder="1" applyAlignment="1" applyProtection="1">
      <alignment horizontal="left" vertical="top"/>
      <protection locked="0"/>
    </xf>
    <xf numFmtId="0" fontId="3" fillId="7" borderId="12" xfId="0" applyFont="1" applyFill="1" applyBorder="1" applyAlignment="1" applyProtection="1">
      <alignment horizontal="left" vertical="top"/>
      <protection locked="0"/>
    </xf>
    <xf numFmtId="0" fontId="3" fillId="7" borderId="18" xfId="0" applyFont="1" applyFill="1" applyBorder="1" applyAlignment="1" applyProtection="1">
      <alignment horizontal="left" vertical="top"/>
      <protection locked="0"/>
    </xf>
    <xf numFmtId="0" fontId="3" fillId="0" borderId="21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14" fillId="11" borderId="24" xfId="0" applyFont="1" applyFill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8" borderId="14" xfId="0" applyFont="1" applyFill="1" applyBorder="1" applyAlignment="1" applyProtection="1">
      <alignment horizontal="left" vertical="top"/>
      <protection locked="0"/>
    </xf>
    <xf numFmtId="0" fontId="0" fillId="0" borderId="12" xfId="0" applyBorder="1" applyAlignment="1">
      <alignment horizontal="center"/>
    </xf>
    <xf numFmtId="0" fontId="0" fillId="0" borderId="27" xfId="0" applyBorder="1"/>
    <xf numFmtId="168" fontId="3" fillId="0" borderId="14" xfId="0" applyNumberFormat="1" applyFont="1" applyBorder="1" applyAlignment="1" applyProtection="1">
      <alignment vertical="center"/>
      <protection locked="0"/>
    </xf>
    <xf numFmtId="168" fontId="3" fillId="0" borderId="13" xfId="0" applyNumberFormat="1" applyFont="1" applyBorder="1" applyAlignment="1" applyProtection="1">
      <alignment vertical="center"/>
      <protection locked="0"/>
    </xf>
    <xf numFmtId="168" fontId="3" fillId="0" borderId="18" xfId="0" applyNumberFormat="1" applyFont="1" applyBorder="1" applyAlignment="1" applyProtection="1">
      <alignment vertical="center"/>
      <protection locked="0"/>
    </xf>
    <xf numFmtId="168" fontId="3" fillId="0" borderId="19" xfId="0" applyNumberFormat="1" applyFont="1" applyBorder="1" applyAlignment="1" applyProtection="1">
      <alignment vertical="center"/>
      <protection locked="0"/>
    </xf>
    <xf numFmtId="168" fontId="3" fillId="0" borderId="21" xfId="0" applyNumberFormat="1" applyFont="1" applyBorder="1" applyAlignment="1" applyProtection="1">
      <alignment vertical="center"/>
      <protection locked="0"/>
    </xf>
    <xf numFmtId="168" fontId="3" fillId="0" borderId="22" xfId="0" applyNumberFormat="1" applyFont="1" applyBorder="1" applyAlignment="1" applyProtection="1">
      <alignment vertical="center"/>
      <protection locked="0"/>
    </xf>
    <xf numFmtId="168" fontId="3" fillId="0" borderId="12" xfId="0" applyNumberFormat="1" applyFont="1" applyBorder="1" applyAlignment="1" applyProtection="1">
      <alignment vertical="center"/>
      <protection locked="0"/>
    </xf>
    <xf numFmtId="168" fontId="14" fillId="0" borderId="12" xfId="0" applyNumberFormat="1" applyFont="1" applyBorder="1"/>
    <xf numFmtId="168" fontId="14" fillId="0" borderId="24" xfId="0" applyNumberFormat="1" applyFont="1" applyBorder="1"/>
    <xf numFmtId="168" fontId="0" fillId="0" borderId="12" xfId="0" applyNumberFormat="1" applyBorder="1"/>
    <xf numFmtId="168" fontId="3" fillId="0" borderId="13" xfId="0" applyNumberFormat="1" applyFont="1" applyBorder="1" applyAlignment="1">
      <alignment vertical="center"/>
    </xf>
    <xf numFmtId="168" fontId="3" fillId="0" borderId="19" xfId="0" applyNumberFormat="1" applyFont="1" applyBorder="1" applyAlignment="1">
      <alignment vertical="center"/>
    </xf>
    <xf numFmtId="168" fontId="3" fillId="0" borderId="22" xfId="0" applyNumberFormat="1" applyFont="1" applyBorder="1" applyAlignment="1">
      <alignment vertical="center"/>
    </xf>
    <xf numFmtId="0" fontId="3" fillId="8" borderId="12" xfId="0" applyFont="1" applyFill="1" applyBorder="1" applyAlignment="1" applyProtection="1">
      <alignment horizontal="left" vertical="top"/>
      <protection locked="0"/>
    </xf>
    <xf numFmtId="17" fontId="3" fillId="8" borderId="12" xfId="0" applyNumberFormat="1" applyFont="1" applyFill="1" applyBorder="1" applyAlignment="1" applyProtection="1">
      <alignment horizontal="left" vertical="top"/>
      <protection locked="0"/>
    </xf>
    <xf numFmtId="0" fontId="0" fillId="0" borderId="31" xfId="0" applyBorder="1"/>
    <xf numFmtId="166" fontId="3" fillId="0" borderId="25" xfId="0" applyNumberFormat="1" applyFont="1" applyBorder="1" applyAlignment="1">
      <alignment vertical="center"/>
    </xf>
    <xf numFmtId="166" fontId="3" fillId="0" borderId="0" xfId="0" applyNumberFormat="1" applyFont="1" applyAlignment="1">
      <alignment vertical="center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0" fontId="3" fillId="14" borderId="12" xfId="0" applyFont="1" applyFill="1" applyBorder="1" applyAlignment="1" applyProtection="1">
      <alignment vertical="center"/>
      <protection locked="0"/>
    </xf>
    <xf numFmtId="0" fontId="19" fillId="0" borderId="12" xfId="0" applyFont="1" applyBorder="1"/>
    <xf numFmtId="165" fontId="20" fillId="3" borderId="12" xfId="0" applyNumberFormat="1" applyFont="1" applyFill="1" applyBorder="1" applyAlignment="1" applyProtection="1">
      <alignment horizontal="center" vertical="center"/>
      <protection locked="0"/>
    </xf>
    <xf numFmtId="165" fontId="20" fillId="3" borderId="24" xfId="0" applyNumberFormat="1" applyFont="1" applyFill="1" applyBorder="1" applyAlignment="1" applyProtection="1">
      <alignment horizontal="center" vertical="center"/>
      <protection locked="0"/>
    </xf>
    <xf numFmtId="165" fontId="3" fillId="3" borderId="24" xfId="0" applyNumberFormat="1" applyFont="1" applyFill="1" applyBorder="1" applyAlignment="1" applyProtection="1">
      <alignment horizontal="center" vertical="center"/>
      <protection locked="0"/>
    </xf>
    <xf numFmtId="0" fontId="20" fillId="3" borderId="12" xfId="0" applyFont="1" applyFill="1" applyBorder="1" applyAlignment="1">
      <alignment horizontal="center" vertical="center"/>
    </xf>
    <xf numFmtId="0" fontId="3" fillId="11" borderId="12" xfId="0" applyFont="1" applyFill="1" applyBorder="1" applyAlignment="1" applyProtection="1">
      <alignment horizontal="left" vertical="top"/>
      <protection locked="0"/>
    </xf>
    <xf numFmtId="1" fontId="3" fillId="0" borderId="14" xfId="0" applyNumberFormat="1" applyFont="1" applyBorder="1" applyAlignment="1" applyProtection="1">
      <alignment horizontal="center" vertical="center"/>
      <protection locked="0"/>
    </xf>
    <xf numFmtId="165" fontId="3" fillId="11" borderId="12" xfId="0" applyNumberFormat="1" applyFont="1" applyFill="1" applyBorder="1" applyAlignment="1" applyProtection="1">
      <alignment horizontal="center" vertical="center"/>
      <protection locked="0"/>
    </xf>
    <xf numFmtId="165" fontId="3" fillId="8" borderId="12" xfId="0" applyNumberFormat="1" applyFont="1" applyFill="1" applyBorder="1" applyAlignment="1" applyProtection="1">
      <alignment horizontal="center" vertical="center"/>
      <protection locked="0"/>
    </xf>
    <xf numFmtId="165" fontId="13" fillId="11" borderId="12" xfId="0" applyNumberFormat="1" applyFont="1" applyFill="1" applyBorder="1" applyAlignment="1" applyProtection="1">
      <alignment horizontal="center" vertical="center"/>
      <protection locked="0"/>
    </xf>
    <xf numFmtId="165" fontId="20" fillId="11" borderId="12" xfId="0" applyNumberFormat="1" applyFont="1" applyFill="1" applyBorder="1" applyAlignment="1" applyProtection="1">
      <alignment horizontal="center" vertical="center"/>
      <protection locked="0"/>
    </xf>
    <xf numFmtId="0" fontId="20" fillId="11" borderId="12" xfId="0" applyFont="1" applyFill="1" applyBorder="1" applyAlignment="1">
      <alignment horizontal="center" vertical="center"/>
    </xf>
    <xf numFmtId="14" fontId="2" fillId="0" borderId="4" xfId="0" applyNumberFormat="1" applyFont="1" applyBorder="1" applyAlignment="1" applyProtection="1">
      <alignment vertical="center"/>
      <protection locked="0"/>
    </xf>
    <xf numFmtId="165" fontId="20" fillId="8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 applyProtection="1">
      <alignment horizontal="center" wrapText="1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1" fontId="3" fillId="0" borderId="15" xfId="0" applyNumberFormat="1" applyFont="1" applyBorder="1" applyAlignment="1" applyProtection="1">
      <alignment horizontal="center"/>
      <protection locked="0"/>
    </xf>
    <xf numFmtId="1" fontId="3" fillId="0" borderId="20" xfId="0" applyNumberFormat="1" applyFont="1" applyBorder="1" applyAlignment="1" applyProtection="1">
      <alignment horizontal="center"/>
      <protection locked="0"/>
    </xf>
    <xf numFmtId="1" fontId="3" fillId="0" borderId="6" xfId="0" applyNumberFormat="1" applyFont="1" applyBorder="1" applyAlignment="1" applyProtection="1">
      <alignment horizontal="center"/>
      <protection locked="0"/>
    </xf>
    <xf numFmtId="1" fontId="3" fillId="0" borderId="12" xfId="0" applyNumberFormat="1" applyFont="1" applyBorder="1" applyAlignment="1" applyProtection="1">
      <alignment horizontal="center"/>
      <protection locked="0"/>
    </xf>
    <xf numFmtId="0" fontId="14" fillId="0" borderId="26" xfId="0" applyFont="1" applyBorder="1" applyAlignment="1">
      <alignment horizontal="center"/>
    </xf>
    <xf numFmtId="1" fontId="3" fillId="0" borderId="18" xfId="0" applyNumberFormat="1" applyFont="1" applyBorder="1" applyAlignment="1" applyProtection="1">
      <alignment horizontal="center" vertical="center"/>
      <protection locked="0"/>
    </xf>
    <xf numFmtId="1" fontId="3" fillId="0" borderId="23" xfId="0" applyNumberFormat="1" applyFont="1" applyBorder="1" applyAlignment="1" applyProtection="1">
      <alignment horizontal="center" vertical="center"/>
      <protection locked="0"/>
    </xf>
    <xf numFmtId="166" fontId="3" fillId="3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19" fillId="15" borderId="24" xfId="0" applyFont="1" applyFill="1" applyBorder="1" applyAlignment="1">
      <alignment horizontal="left" vertical="top"/>
    </xf>
    <xf numFmtId="165" fontId="21" fillId="16" borderId="12" xfId="0" applyNumberFormat="1" applyFont="1" applyFill="1" applyBorder="1" applyAlignment="1" applyProtection="1">
      <alignment vertical="center"/>
      <protection locked="0"/>
    </xf>
    <xf numFmtId="1" fontId="3" fillId="0" borderId="26" xfId="0" applyNumberFormat="1" applyFon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/>
    </xf>
    <xf numFmtId="0" fontId="0" fillId="0" borderId="34" xfId="0" applyBorder="1" applyAlignment="1">
      <alignment horizontal="center"/>
    </xf>
    <xf numFmtId="1" fontId="3" fillId="0" borderId="21" xfId="0" applyNumberFormat="1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>
      <alignment horizontal="center"/>
    </xf>
    <xf numFmtId="14" fontId="22" fillId="0" borderId="2" xfId="0" applyNumberFormat="1" applyFont="1" applyBorder="1" applyAlignment="1" applyProtection="1">
      <alignment horizontal="left" vertical="center"/>
      <protection locked="0"/>
    </xf>
    <xf numFmtId="168" fontId="3" fillId="0" borderId="18" xfId="0" applyNumberFormat="1" applyFont="1" applyBorder="1" applyAlignment="1">
      <alignment vertical="center"/>
    </xf>
    <xf numFmtId="168" fontId="3" fillId="0" borderId="23" xfId="0" applyNumberFormat="1" applyFont="1" applyBorder="1" applyAlignment="1">
      <alignment vertical="center"/>
    </xf>
    <xf numFmtId="1" fontId="3" fillId="0" borderId="9" xfId="0" applyNumberFormat="1" applyFont="1" applyBorder="1" applyAlignment="1">
      <alignment vertical="center"/>
    </xf>
    <xf numFmtId="166" fontId="3" fillId="0" borderId="9" xfId="0" applyNumberFormat="1" applyFont="1" applyBorder="1" applyAlignment="1">
      <alignment vertical="center"/>
    </xf>
    <xf numFmtId="168" fontId="3" fillId="0" borderId="9" xfId="0" applyNumberFormat="1" applyFont="1" applyBorder="1" applyAlignment="1">
      <alignment vertical="center"/>
    </xf>
    <xf numFmtId="0" fontId="20" fillId="8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  <xf numFmtId="164" fontId="8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vertical="center"/>
      <protection locked="0"/>
    </xf>
    <xf numFmtId="0" fontId="0" fillId="14" borderId="0" xfId="0" applyFill="1"/>
    <xf numFmtId="0" fontId="3" fillId="11" borderId="18" xfId="0" applyFont="1" applyFill="1" applyBorder="1" applyAlignment="1" applyProtection="1">
      <alignment horizontal="left" vertical="top"/>
      <protection locked="0"/>
    </xf>
    <xf numFmtId="168" fontId="14" fillId="0" borderId="12" xfId="0" applyNumberFormat="1" applyFont="1" applyBorder="1" applyAlignment="1">
      <alignment vertical="center"/>
    </xf>
    <xf numFmtId="168" fontId="14" fillId="0" borderId="24" xfId="0" applyNumberFormat="1" applyFont="1" applyBorder="1" applyAlignment="1">
      <alignment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1" fontId="3" fillId="0" borderId="13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3" borderId="18" xfId="0" applyNumberFormat="1" applyFont="1" applyFill="1" applyBorder="1" applyAlignment="1" applyProtection="1">
      <alignment horizontal="center" vertical="center"/>
      <protection locked="0"/>
    </xf>
    <xf numFmtId="9" fontId="0" fillId="0" borderId="0" xfId="1" applyFont="1"/>
    <xf numFmtId="165" fontId="3" fillId="8" borderId="13" xfId="0" applyNumberFormat="1" applyFont="1" applyFill="1" applyBorder="1" applyAlignment="1">
      <alignment horizontal="center" vertical="center"/>
    </xf>
    <xf numFmtId="165" fontId="3" fillId="8" borderId="12" xfId="0" applyNumberFormat="1" applyFont="1" applyFill="1" applyBorder="1" applyAlignment="1">
      <alignment horizontal="center" vertical="center"/>
    </xf>
    <xf numFmtId="165" fontId="13" fillId="3" borderId="12" xfId="0" applyNumberFormat="1" applyFont="1" applyFill="1" applyBorder="1" applyAlignment="1">
      <alignment horizontal="center" vertical="center"/>
    </xf>
    <xf numFmtId="166" fontId="3" fillId="3" borderId="12" xfId="0" applyNumberFormat="1" applyFont="1" applyFill="1" applyBorder="1" applyAlignment="1">
      <alignment horizontal="center" vertical="center"/>
    </xf>
    <xf numFmtId="165" fontId="3" fillId="3" borderId="12" xfId="0" applyNumberFormat="1" applyFont="1" applyFill="1" applyBorder="1" applyAlignment="1">
      <alignment horizontal="center" vertical="center"/>
    </xf>
    <xf numFmtId="165" fontId="3" fillId="3" borderId="18" xfId="0" applyNumberFormat="1" applyFont="1" applyFill="1" applyBorder="1" applyAlignment="1">
      <alignment horizontal="center" vertical="center"/>
    </xf>
    <xf numFmtId="166" fontId="3" fillId="3" borderId="18" xfId="0" applyNumberFormat="1" applyFont="1" applyFill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5" fontId="3" fillId="0" borderId="21" xfId="0" applyNumberFormat="1" applyFont="1" applyBorder="1" applyAlignment="1">
      <alignment horizontal="center" vertical="center"/>
    </xf>
    <xf numFmtId="166" fontId="3" fillId="0" borderId="21" xfId="0" applyNumberFormat="1" applyFont="1" applyBorder="1" applyAlignment="1">
      <alignment horizontal="center" vertical="center"/>
    </xf>
    <xf numFmtId="165" fontId="3" fillId="8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5" fontId="3" fillId="3" borderId="13" xfId="0" applyNumberFormat="1" applyFont="1" applyFill="1" applyBorder="1" applyAlignment="1">
      <alignment horizontal="center" vertical="center"/>
    </xf>
    <xf numFmtId="165" fontId="20" fillId="3" borderId="12" xfId="0" applyNumberFormat="1" applyFont="1" applyFill="1" applyBorder="1" applyAlignment="1">
      <alignment horizontal="center" vertical="center"/>
    </xf>
    <xf numFmtId="165" fontId="20" fillId="8" borderId="12" xfId="0" applyNumberFormat="1" applyFont="1" applyFill="1" applyBorder="1" applyAlignment="1">
      <alignment horizontal="center" vertical="center"/>
    </xf>
    <xf numFmtId="165" fontId="20" fillId="3" borderId="24" xfId="0" applyNumberFormat="1" applyFont="1" applyFill="1" applyBorder="1" applyAlignment="1">
      <alignment horizontal="center" vertical="center"/>
    </xf>
    <xf numFmtId="165" fontId="3" fillId="3" borderId="24" xfId="0" applyNumberFormat="1" applyFont="1" applyFill="1" applyBorder="1" applyAlignment="1">
      <alignment horizontal="center" vertical="center"/>
    </xf>
    <xf numFmtId="165" fontId="13" fillId="3" borderId="24" xfId="0" applyNumberFormat="1" applyFont="1" applyFill="1" applyBorder="1" applyAlignment="1">
      <alignment horizontal="center" vertical="center"/>
    </xf>
    <xf numFmtId="166" fontId="3" fillId="3" borderId="24" xfId="0" applyNumberFormat="1" applyFont="1" applyFill="1" applyBorder="1" applyAlignment="1">
      <alignment horizontal="center" vertical="center"/>
    </xf>
    <xf numFmtId="168" fontId="3" fillId="0" borderId="12" xfId="0" applyNumberFormat="1" applyFont="1" applyBorder="1" applyAlignment="1">
      <alignment vertical="center"/>
    </xf>
    <xf numFmtId="1" fontId="3" fillId="0" borderId="25" xfId="0" applyNumberFormat="1" applyFont="1" applyBorder="1" applyAlignment="1" applyProtection="1">
      <alignment horizontal="center" vertical="center"/>
      <protection locked="0"/>
    </xf>
    <xf numFmtId="1" fontId="3" fillId="0" borderId="16" xfId="0" applyNumberFormat="1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>
      <alignment horizontal="center" vertical="center"/>
    </xf>
    <xf numFmtId="1" fontId="3" fillId="0" borderId="33" xfId="0" applyNumberFormat="1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6" fontId="0" fillId="9" borderId="24" xfId="0" applyNumberFormat="1" applyFill="1" applyBorder="1"/>
    <xf numFmtId="1" fontId="3" fillId="0" borderId="36" xfId="0" applyNumberFormat="1" applyFont="1" applyBorder="1" applyAlignment="1" applyProtection="1">
      <alignment horizontal="center" vertical="center"/>
      <protection locked="0"/>
    </xf>
    <xf numFmtId="165" fontId="1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0" borderId="4" xfId="0" applyNumberFormat="1" applyFont="1" applyBorder="1" applyAlignment="1" applyProtection="1">
      <alignment horizontal="center" vertical="center"/>
      <protection locked="0"/>
    </xf>
    <xf numFmtId="165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5" fontId="0" fillId="0" borderId="12" xfId="0" applyNumberFormat="1" applyBorder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8" fontId="3" fillId="0" borderId="14" xfId="0" applyNumberFormat="1" applyFont="1" applyBorder="1" applyAlignment="1" applyProtection="1">
      <alignment horizontal="center" vertical="center"/>
      <protection locked="0"/>
    </xf>
    <xf numFmtId="168" fontId="3" fillId="0" borderId="13" xfId="0" applyNumberFormat="1" applyFont="1" applyBorder="1" applyAlignment="1" applyProtection="1">
      <alignment horizontal="center" vertical="center"/>
      <protection locked="0"/>
    </xf>
    <xf numFmtId="168" fontId="3" fillId="0" borderId="13" xfId="0" applyNumberFormat="1" applyFont="1" applyBorder="1" applyAlignment="1">
      <alignment horizontal="center" vertical="center"/>
    </xf>
    <xf numFmtId="166" fontId="3" fillId="0" borderId="13" xfId="0" applyNumberFormat="1" applyFont="1" applyBorder="1" applyAlignment="1">
      <alignment horizontal="center" vertical="center"/>
    </xf>
    <xf numFmtId="168" fontId="3" fillId="0" borderId="18" xfId="0" applyNumberFormat="1" applyFont="1" applyBorder="1" applyAlignment="1" applyProtection="1">
      <alignment horizontal="center" vertical="center"/>
      <protection locked="0"/>
    </xf>
    <xf numFmtId="168" fontId="3" fillId="0" borderId="19" xfId="0" applyNumberFormat="1" applyFont="1" applyBorder="1" applyAlignment="1" applyProtection="1">
      <alignment horizontal="center" vertical="center"/>
      <protection locked="0"/>
    </xf>
    <xf numFmtId="168" fontId="0" fillId="0" borderId="12" xfId="0" applyNumberForma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" fontId="10" fillId="9" borderId="12" xfId="0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4" fontId="8" fillId="0" borderId="18" xfId="0" applyNumberFormat="1" applyFont="1" applyBorder="1" applyAlignment="1" applyProtection="1">
      <alignment horizontal="center" vertical="center" wrapText="1"/>
      <protection locked="0"/>
    </xf>
    <xf numFmtId="168" fontId="3" fillId="0" borderId="23" xfId="0" applyNumberFormat="1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1" fontId="3" fillId="0" borderId="38" xfId="0" applyNumberFormat="1" applyFont="1" applyBorder="1" applyAlignment="1" applyProtection="1">
      <alignment horizontal="center" vertical="center"/>
      <protection locked="0"/>
    </xf>
    <xf numFmtId="0" fontId="19" fillId="0" borderId="38" xfId="0" applyFont="1" applyBorder="1" applyAlignment="1">
      <alignment horizontal="center" vertical="center"/>
    </xf>
    <xf numFmtId="1" fontId="2" fillId="0" borderId="15" xfId="0" applyNumberFormat="1" applyFont="1" applyBorder="1" applyAlignment="1" applyProtection="1">
      <alignment horizontal="center" vertical="center"/>
      <protection locked="0"/>
    </xf>
    <xf numFmtId="1" fontId="2" fillId="0" borderId="20" xfId="0" applyNumberFormat="1" applyFont="1" applyBorder="1" applyAlignment="1" applyProtection="1">
      <alignment horizontal="center" vertical="center"/>
      <protection locked="0"/>
    </xf>
    <xf numFmtId="1" fontId="2" fillId="0" borderId="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0" fontId="24" fillId="0" borderId="26" xfId="0" applyFont="1" applyBorder="1" applyAlignment="1">
      <alignment horizontal="center"/>
    </xf>
    <xf numFmtId="0" fontId="24" fillId="0" borderId="26" xfId="0" applyFont="1" applyBorder="1" applyAlignment="1">
      <alignment horizontal="center" vertical="center"/>
    </xf>
    <xf numFmtId="1" fontId="2" fillId="0" borderId="12" xfId="0" applyNumberFormat="1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>
      <alignment horizontal="center" vertical="center"/>
    </xf>
    <xf numFmtId="1" fontId="2" fillId="0" borderId="14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1" fontId="2" fillId="0" borderId="42" xfId="0" applyNumberFormat="1" applyFont="1" applyBorder="1" applyAlignment="1" applyProtection="1">
      <alignment horizontal="center" vertical="center"/>
      <protection locked="0"/>
    </xf>
    <xf numFmtId="1" fontId="2" fillId="0" borderId="41" xfId="0" applyNumberFormat="1" applyFont="1" applyBorder="1" applyAlignment="1" applyProtection="1">
      <alignment horizontal="center" vertical="center"/>
      <protection locked="0"/>
    </xf>
    <xf numFmtId="1" fontId="2" fillId="0" borderId="43" xfId="0" applyNumberFormat="1" applyFont="1" applyBorder="1" applyAlignment="1" applyProtection="1">
      <alignment horizontal="center" vertical="center"/>
      <protection locked="0"/>
    </xf>
    <xf numFmtId="0" fontId="24" fillId="0" borderId="42" xfId="0" applyFont="1" applyBorder="1" applyAlignment="1">
      <alignment horizontal="center" vertical="center"/>
    </xf>
    <xf numFmtId="0" fontId="19" fillId="0" borderId="14" xfId="0" applyFont="1" applyBorder="1"/>
    <xf numFmtId="1" fontId="3" fillId="0" borderId="35" xfId="0" applyNumberFormat="1" applyFont="1" applyBorder="1" applyAlignment="1" applyProtection="1">
      <alignment horizontal="center" vertical="center"/>
      <protection locked="0"/>
    </xf>
    <xf numFmtId="1" fontId="3" fillId="0" borderId="13" xfId="0" applyNumberFormat="1" applyFont="1" applyBorder="1" applyAlignment="1" applyProtection="1">
      <alignment horizontal="center" vertical="center"/>
      <protection locked="0"/>
    </xf>
    <xf numFmtId="1" fontId="3" fillId="0" borderId="19" xfId="0" applyNumberFormat="1" applyFont="1" applyBorder="1" applyAlignment="1" applyProtection="1">
      <alignment horizontal="center" vertical="center"/>
      <protection locked="0"/>
    </xf>
    <xf numFmtId="1" fontId="3" fillId="0" borderId="22" xfId="0" applyNumberFormat="1" applyFont="1" applyBorder="1" applyAlignment="1" applyProtection="1">
      <alignment horizontal="center" vertical="center"/>
      <protection locked="0"/>
    </xf>
    <xf numFmtId="1" fontId="3" fillId="0" borderId="34" xfId="0" applyNumberFormat="1" applyFont="1" applyBorder="1" applyAlignment="1" applyProtection="1">
      <alignment horizontal="center" vertical="center"/>
      <protection locked="0"/>
    </xf>
    <xf numFmtId="1" fontId="3" fillId="0" borderId="30" xfId="0" applyNumberFormat="1" applyFont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 applyProtection="1">
      <alignment horizontal="center" vertical="center"/>
      <protection locked="0"/>
    </xf>
    <xf numFmtId="0" fontId="19" fillId="0" borderId="35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1" fontId="0" fillId="0" borderId="12" xfId="0" applyNumberFormat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17" borderId="12" xfId="0" applyFill="1" applyBorder="1" applyAlignment="1">
      <alignment horizontal="center" vertical="center"/>
    </xf>
    <xf numFmtId="1" fontId="0" fillId="17" borderId="12" xfId="0" applyNumberFormat="1" applyFill="1" applyBorder="1" applyAlignment="1">
      <alignment horizontal="center" vertical="center"/>
    </xf>
    <xf numFmtId="1" fontId="0" fillId="17" borderId="24" xfId="0" applyNumberFormat="1" applyFill="1" applyBorder="1" applyAlignment="1">
      <alignment horizontal="center" vertical="center"/>
    </xf>
    <xf numFmtId="0" fontId="0" fillId="17" borderId="24" xfId="0" applyFill="1" applyBorder="1" applyAlignment="1">
      <alignment horizontal="center" vertical="center"/>
    </xf>
    <xf numFmtId="1" fontId="0" fillId="17" borderId="21" xfId="0" applyNumberFormat="1" applyFill="1" applyBorder="1" applyAlignment="1">
      <alignment horizontal="center" vertical="center"/>
    </xf>
    <xf numFmtId="0" fontId="0" fillId="17" borderId="17" xfId="0" applyFill="1" applyBorder="1" applyAlignment="1">
      <alignment horizontal="center" vertical="center"/>
    </xf>
    <xf numFmtId="0" fontId="0" fillId="17" borderId="14" xfId="0" applyFill="1" applyBorder="1" applyAlignment="1">
      <alignment horizontal="center" vertical="center"/>
    </xf>
    <xf numFmtId="0" fontId="10" fillId="17" borderId="12" xfId="0" applyFont="1" applyFill="1" applyBorder="1" applyAlignment="1">
      <alignment horizontal="center" vertical="center"/>
    </xf>
    <xf numFmtId="0" fontId="10" fillId="17" borderId="24" xfId="0" applyFont="1" applyFill="1" applyBorder="1" applyAlignment="1">
      <alignment horizontal="center" vertical="center"/>
    </xf>
    <xf numFmtId="0" fontId="10" fillId="17" borderId="21" xfId="0" applyFont="1" applyFill="1" applyBorder="1" applyAlignment="1">
      <alignment horizontal="center" vertical="center"/>
    </xf>
    <xf numFmtId="0" fontId="10" fillId="17" borderId="14" xfId="0" applyFont="1" applyFill="1" applyBorder="1" applyAlignment="1">
      <alignment horizontal="center" vertical="center"/>
    </xf>
    <xf numFmtId="0" fontId="10" fillId="17" borderId="13" xfId="0" applyFont="1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1" fontId="0" fillId="12" borderId="12" xfId="0" applyNumberFormat="1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1" fontId="0" fillId="12" borderId="29" xfId="0" applyNumberFormat="1" applyFill="1" applyBorder="1" applyAlignment="1">
      <alignment horizontal="center" vertical="center"/>
    </xf>
    <xf numFmtId="0" fontId="11" fillId="9" borderId="37" xfId="0" applyFont="1" applyFill="1" applyBorder="1" applyAlignment="1">
      <alignment horizontal="center" vertical="center"/>
    </xf>
    <xf numFmtId="0" fontId="11" fillId="9" borderId="39" xfId="0" applyFont="1" applyFill="1" applyBorder="1" applyAlignment="1">
      <alignment horizontal="center" vertical="center"/>
    </xf>
    <xf numFmtId="0" fontId="11" fillId="9" borderId="27" xfId="0" applyFont="1" applyFill="1" applyBorder="1" applyAlignment="1">
      <alignment horizontal="center" vertical="center"/>
    </xf>
    <xf numFmtId="0" fontId="11" fillId="9" borderId="40" xfId="0" applyFont="1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1" fontId="0" fillId="3" borderId="37" xfId="0" applyNumberFormat="1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1" fontId="0" fillId="3" borderId="26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11" fillId="9" borderId="14" xfId="0" applyFont="1" applyFill="1" applyBorder="1" applyAlignment="1">
      <alignment horizontal="center" vertical="center"/>
    </xf>
    <xf numFmtId="0" fontId="11" fillId="9" borderId="12" xfId="0" applyFont="1" applyFill="1" applyBorder="1"/>
    <xf numFmtId="0" fontId="0" fillId="12" borderId="12" xfId="0" applyFill="1" applyBorder="1" applyAlignment="1">
      <alignment horizontal="center"/>
    </xf>
    <xf numFmtId="0" fontId="0" fillId="17" borderId="12" xfId="0" applyFill="1" applyBorder="1"/>
    <xf numFmtId="0" fontId="0" fillId="10" borderId="12" xfId="0" applyFill="1" applyBorder="1" applyAlignment="1">
      <alignment horizontal="center" vertical="center"/>
    </xf>
    <xf numFmtId="0" fontId="10" fillId="10" borderId="16" xfId="0" applyFont="1" applyFill="1" applyBorder="1" applyAlignment="1">
      <alignment horizontal="center" vertical="center"/>
    </xf>
    <xf numFmtId="1" fontId="0" fillId="10" borderId="12" xfId="0" applyNumberFormat="1" applyFill="1" applyBorder="1" applyAlignment="1">
      <alignment horizontal="center" vertical="center"/>
    </xf>
    <xf numFmtId="1" fontId="0" fillId="10" borderId="24" xfId="0" applyNumberForma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1" fontId="0" fillId="10" borderId="14" xfId="0" applyNumberFormat="1" applyFill="1" applyBorder="1" applyAlignment="1">
      <alignment horizontal="center" vertical="center"/>
    </xf>
    <xf numFmtId="0" fontId="0" fillId="10" borderId="24" xfId="0" applyFill="1" applyBorder="1" applyAlignment="1">
      <alignment horizontal="center" vertical="center"/>
    </xf>
    <xf numFmtId="0" fontId="0" fillId="10" borderId="28" xfId="0" applyFill="1" applyBorder="1" applyAlignment="1">
      <alignment horizontal="center" vertical="center"/>
    </xf>
    <xf numFmtId="0" fontId="10" fillId="12" borderId="12" xfId="0" applyFont="1" applyFill="1" applyBorder="1" applyAlignment="1">
      <alignment horizontal="center"/>
    </xf>
    <xf numFmtId="16" fontId="10" fillId="3" borderId="12" xfId="0" applyNumberFormat="1" applyFont="1" applyFill="1" applyBorder="1" applyAlignment="1">
      <alignment horizontal="center"/>
    </xf>
    <xf numFmtId="1" fontId="3" fillId="0" borderId="29" xfId="0" applyNumberFormat="1" applyFont="1" applyBorder="1" applyAlignment="1" applyProtection="1">
      <alignment horizontal="center" vertical="center"/>
      <protection locked="0"/>
    </xf>
    <xf numFmtId="1" fontId="3" fillId="0" borderId="44" xfId="0" applyNumberFormat="1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>
      <alignment horizont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0" fillId="3" borderId="10" xfId="0" applyFont="1" applyFill="1" applyBorder="1"/>
    <xf numFmtId="0" fontId="10" fillId="3" borderId="45" xfId="0" applyFont="1" applyFill="1" applyBorder="1"/>
    <xf numFmtId="0" fontId="10" fillId="3" borderId="46" xfId="0" applyFont="1" applyFill="1" applyBorder="1"/>
    <xf numFmtId="0" fontId="10" fillId="3" borderId="47" xfId="0" applyFont="1" applyFill="1" applyBorder="1"/>
    <xf numFmtId="0" fontId="5" fillId="3" borderId="10" xfId="0" applyFont="1" applyFill="1" applyBorder="1" applyAlignment="1" applyProtection="1">
      <alignment horizontal="left" vertical="center"/>
      <protection locked="0"/>
    </xf>
    <xf numFmtId="0" fontId="10" fillId="3" borderId="12" xfId="0" applyFont="1" applyFill="1" applyBorder="1"/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10" fillId="3" borderId="4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vertical="center"/>
    </xf>
    <xf numFmtId="0" fontId="0" fillId="10" borderId="30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31"/>
  <sheetViews>
    <sheetView zoomScale="101" zoomScaleNormal="100" workbookViewId="0">
      <selection activeCell="X14" sqref="X14"/>
    </sheetView>
  </sheetViews>
  <sheetFormatPr baseColWidth="10" defaultColWidth="10.6640625" defaultRowHeight="15" x14ac:dyDescent="0.2"/>
  <cols>
    <col min="1" max="1" width="13.5" style="142" customWidth="1"/>
    <col min="2" max="2" width="11" style="53" customWidth="1"/>
    <col min="3" max="3" width="18" customWidth="1"/>
    <col min="4" max="4" width="19" customWidth="1"/>
    <col min="5" max="5" width="15.5" customWidth="1"/>
    <col min="10" max="12" width="11.5" customWidth="1"/>
    <col min="15" max="15" width="11.5" customWidth="1"/>
    <col min="16" max="16" width="11.5" style="53" customWidth="1"/>
    <col min="17" max="17" width="11.5" customWidth="1"/>
    <col min="18" max="18" width="10.6640625" style="223"/>
  </cols>
  <sheetData>
    <row r="1" spans="1:19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4"/>
      <c r="L1" s="2"/>
      <c r="M1" s="2"/>
      <c r="N1" s="2"/>
      <c r="O1" s="2"/>
      <c r="P1" s="4"/>
      <c r="Q1" s="2"/>
      <c r="R1" s="4"/>
      <c r="S1" s="99"/>
    </row>
    <row r="2" spans="1:19" ht="16" thickBot="1" x14ac:dyDescent="0.25">
      <c r="A2" s="129" t="s">
        <v>0</v>
      </c>
      <c r="B2" s="192"/>
      <c r="C2" s="33"/>
      <c r="D2" s="6"/>
      <c r="E2" s="7"/>
      <c r="F2" s="8" t="s">
        <v>1</v>
      </c>
      <c r="G2" s="9"/>
      <c r="H2" s="9"/>
      <c r="I2" s="10" t="s">
        <v>2</v>
      </c>
      <c r="J2" s="8"/>
      <c r="K2" s="11"/>
      <c r="L2" s="8"/>
      <c r="M2" s="12"/>
      <c r="N2" s="13" t="s">
        <v>154</v>
      </c>
      <c r="O2" s="14"/>
      <c r="P2" s="192"/>
      <c r="Q2" s="15"/>
      <c r="R2" s="16"/>
      <c r="S2" s="100"/>
    </row>
    <row r="3" spans="1:19" ht="29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1" t="s">
        <v>9</v>
      </c>
      <c r="L3" s="22" t="s">
        <v>10</v>
      </c>
      <c r="M3" s="19" t="s">
        <v>11</v>
      </c>
      <c r="N3" s="19" t="s">
        <v>12</v>
      </c>
      <c r="O3" s="23" t="s">
        <v>13</v>
      </c>
      <c r="P3" s="216" t="s">
        <v>14</v>
      </c>
      <c r="Q3" s="23" t="s">
        <v>15</v>
      </c>
      <c r="R3" s="24" t="s">
        <v>16</v>
      </c>
      <c r="S3" s="101"/>
    </row>
    <row r="4" spans="1:19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9"/>
      <c r="L4" s="30" t="s">
        <v>18</v>
      </c>
      <c r="M4" s="31">
        <v>0.75</v>
      </c>
      <c r="N4" s="28"/>
      <c r="O4" s="28"/>
      <c r="P4" s="29"/>
      <c r="Q4" s="28"/>
      <c r="R4" s="29"/>
      <c r="S4" s="102"/>
    </row>
    <row r="5" spans="1:19" ht="29" customHeight="1" x14ac:dyDescent="0.2">
      <c r="A5" s="133"/>
      <c r="B5" s="32">
        <v>87</v>
      </c>
      <c r="C5" s="33" t="s">
        <v>72</v>
      </c>
      <c r="D5" s="34">
        <v>91769973</v>
      </c>
      <c r="E5" s="65" t="s">
        <v>73</v>
      </c>
      <c r="F5" s="35"/>
      <c r="G5" s="36">
        <v>0.88190000000000002</v>
      </c>
      <c r="H5" s="37">
        <v>0.8569</v>
      </c>
      <c r="I5" s="37"/>
      <c r="J5" s="115">
        <v>-1.6E-2</v>
      </c>
      <c r="K5" s="38">
        <v>-2.4E-2</v>
      </c>
      <c r="L5" s="61"/>
      <c r="M5" s="146"/>
      <c r="N5" s="147"/>
      <c r="O5" s="156" t="str">
        <f>IF(N5="","",N5-M5)</f>
        <v/>
      </c>
      <c r="P5" s="217" t="str">
        <f>IF(N5="","",SUM((HOUR(O5)*3600))+(MINUTE(O5)*60)+(SECOND(O5)))</f>
        <v/>
      </c>
      <c r="Q5" s="40" t="str">
        <f>IF(L5="","",P5*L5)</f>
        <v/>
      </c>
      <c r="R5" s="41"/>
      <c r="S5" s="103"/>
    </row>
    <row r="6" spans="1:19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115">
        <v>0.90380000000000005</v>
      </c>
      <c r="H6" s="115">
        <v>0.86890000000000001</v>
      </c>
      <c r="I6" s="115">
        <v>0.89670000000000005</v>
      </c>
      <c r="J6" s="115">
        <v>-1.6E-2</v>
      </c>
      <c r="K6" s="38">
        <v>-2.4E-2</v>
      </c>
      <c r="L6" s="61"/>
      <c r="M6" s="146"/>
      <c r="N6" s="147"/>
      <c r="O6" s="156" t="str">
        <f t="shared" ref="O6:O14" si="0">IF(N6="","",N6-M6)</f>
        <v/>
      </c>
      <c r="P6" s="217" t="str">
        <f t="shared" ref="P6:P14" si="1">IF(N6="","",SUM((HOUR(O6)*3600))+(MINUTE(O6)*60)+(SECOND(O6)))</f>
        <v/>
      </c>
      <c r="Q6" s="40" t="str">
        <f t="shared" ref="Q6:Q14" si="2">IF(L6="","",P6*L6)</f>
        <v/>
      </c>
      <c r="R6" s="41"/>
      <c r="S6" s="103"/>
    </row>
    <row r="7" spans="1:19" ht="29" customHeight="1" x14ac:dyDescent="0.2">
      <c r="A7" s="135"/>
      <c r="B7" s="32">
        <v>5628</v>
      </c>
      <c r="C7" s="35" t="s">
        <v>76</v>
      </c>
      <c r="D7" s="93" t="s">
        <v>77</v>
      </c>
      <c r="E7" s="65" t="s">
        <v>153</v>
      </c>
      <c r="F7" s="35" t="s">
        <v>78</v>
      </c>
      <c r="G7" s="115">
        <v>0.90380000000000005</v>
      </c>
      <c r="H7" s="115">
        <v>0.86890000000000001</v>
      </c>
      <c r="I7" s="115">
        <v>0.89670000000000005</v>
      </c>
      <c r="J7" s="115">
        <v>-1.6E-2</v>
      </c>
      <c r="K7" s="38">
        <v>-2.4E-2</v>
      </c>
      <c r="L7" s="61"/>
      <c r="M7" s="146"/>
      <c r="N7" s="147"/>
      <c r="O7" s="156" t="str">
        <f t="shared" si="0"/>
        <v/>
      </c>
      <c r="P7" s="217" t="str">
        <f t="shared" si="1"/>
        <v/>
      </c>
      <c r="Q7" s="40" t="str">
        <f t="shared" si="2"/>
        <v/>
      </c>
      <c r="R7" s="41"/>
      <c r="S7" s="103"/>
    </row>
    <row r="8" spans="1:19" ht="29" customHeight="1" x14ac:dyDescent="0.2">
      <c r="A8" s="136" t="s">
        <v>25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115">
        <v>0.90380000000000005</v>
      </c>
      <c r="H8" s="115">
        <v>0.86890000000000001</v>
      </c>
      <c r="I8" s="115">
        <v>0.89670000000000005</v>
      </c>
      <c r="J8" s="115">
        <v>-1.6E-2</v>
      </c>
      <c r="K8" s="38">
        <v>-2.4E-2</v>
      </c>
      <c r="L8" s="61"/>
      <c r="M8" s="146"/>
      <c r="N8" s="147"/>
      <c r="O8" s="156" t="str">
        <f t="shared" si="0"/>
        <v/>
      </c>
      <c r="P8" s="217" t="str">
        <f t="shared" si="1"/>
        <v/>
      </c>
      <c r="Q8" s="40" t="str">
        <f t="shared" si="2"/>
        <v/>
      </c>
      <c r="R8" s="41"/>
      <c r="S8" s="103"/>
    </row>
    <row r="9" spans="1:19" ht="29" customHeight="1" thickBot="1" x14ac:dyDescent="0.25">
      <c r="A9" s="137" t="s">
        <v>25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115">
        <v>0.90380000000000005</v>
      </c>
      <c r="H9" s="115">
        <v>0.86890000000000001</v>
      </c>
      <c r="I9" s="115">
        <v>0.89670000000000005</v>
      </c>
      <c r="J9" s="115">
        <v>-1.6E-2</v>
      </c>
      <c r="K9" s="77">
        <v>-2.4E-2</v>
      </c>
      <c r="L9" s="78"/>
      <c r="M9" s="148"/>
      <c r="N9" s="149"/>
      <c r="O9" s="157" t="str">
        <f t="shared" si="0"/>
        <v/>
      </c>
      <c r="P9" s="218" t="str">
        <f t="shared" si="1"/>
        <v/>
      </c>
      <c r="Q9" s="80" t="str">
        <f t="shared" si="2"/>
        <v/>
      </c>
      <c r="R9" s="81"/>
      <c r="S9" s="103"/>
    </row>
    <row r="10" spans="1:19" ht="29" customHeight="1" thickBot="1" x14ac:dyDescent="0.25">
      <c r="A10" s="138"/>
      <c r="B10" s="83"/>
      <c r="C10" s="84"/>
      <c r="D10" s="85"/>
      <c r="E10" s="86"/>
      <c r="F10" s="87"/>
      <c r="G10" s="104"/>
      <c r="H10" s="109"/>
      <c r="I10" s="105"/>
      <c r="J10" s="106"/>
      <c r="K10" s="106"/>
      <c r="L10" s="107"/>
      <c r="M10" s="150"/>
      <c r="N10" s="151"/>
      <c r="O10" s="158"/>
      <c r="P10" s="219"/>
      <c r="Q10" s="89"/>
      <c r="R10" s="90"/>
      <c r="S10" s="103"/>
    </row>
    <row r="11" spans="1:19" ht="29" customHeight="1" x14ac:dyDescent="0.2">
      <c r="A11" s="143" t="s">
        <v>113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46">
        <v>0.97230000000000005</v>
      </c>
      <c r="H11" s="82">
        <v>0.89249999999999996</v>
      </c>
      <c r="I11" s="82">
        <v>0.96060000000000001</v>
      </c>
      <c r="J11" s="115">
        <v>-1.6E-2</v>
      </c>
      <c r="K11" s="71">
        <v>-2.4E-2</v>
      </c>
      <c r="L11" s="72"/>
      <c r="M11" s="146"/>
      <c r="N11" s="146"/>
      <c r="O11" s="156" t="str">
        <f>IF(N11="","",N11-M11)</f>
        <v/>
      </c>
      <c r="P11" s="217" t="str">
        <f>IF(N11="","",SUM((HOUR(O11)*3600))+(MINUTE(O11)*60)+(SECOND(O11)))</f>
        <v/>
      </c>
      <c r="Q11" s="40" t="str">
        <f>IF(L11="","",P11*L11)</f>
        <v/>
      </c>
      <c r="R11" s="41"/>
      <c r="S11" s="103"/>
    </row>
    <row r="12" spans="1:19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36">
        <v>0.92159999999999997</v>
      </c>
      <c r="H12" s="37">
        <v>0.87390000000000001</v>
      </c>
      <c r="I12" s="37">
        <v>0.91359999999999997</v>
      </c>
      <c r="J12" s="115">
        <v>-1.6E-2</v>
      </c>
      <c r="K12" s="38">
        <v>-2.4E-2</v>
      </c>
      <c r="L12" s="61"/>
      <c r="M12" s="146"/>
      <c r="N12" s="147"/>
      <c r="O12" s="156" t="str">
        <f t="shared" si="0"/>
        <v/>
      </c>
      <c r="P12" s="217" t="str">
        <f t="shared" si="1"/>
        <v/>
      </c>
      <c r="Q12" s="40" t="str">
        <f t="shared" si="2"/>
        <v/>
      </c>
      <c r="R12" s="41"/>
      <c r="S12" s="103"/>
    </row>
    <row r="13" spans="1:19" ht="29" customHeight="1" x14ac:dyDescent="0.2">
      <c r="A13" s="159" t="s">
        <v>34</v>
      </c>
      <c r="B13" s="32">
        <v>15305</v>
      </c>
      <c r="C13" s="33" t="s">
        <v>35</v>
      </c>
      <c r="D13" s="43">
        <v>91747027</v>
      </c>
      <c r="E13" s="44" t="s">
        <v>36</v>
      </c>
      <c r="F13" s="35" t="s">
        <v>37</v>
      </c>
      <c r="G13" s="46">
        <v>0.92130000000000001</v>
      </c>
      <c r="H13" s="37">
        <v>0.89759999999999995</v>
      </c>
      <c r="I13" s="37"/>
      <c r="J13" s="115">
        <v>-1.6E-2</v>
      </c>
      <c r="K13" s="38">
        <v>-2.4E-2</v>
      </c>
      <c r="L13" s="61"/>
      <c r="M13" s="146"/>
      <c r="N13" s="147"/>
      <c r="O13" s="156" t="str">
        <f t="shared" si="0"/>
        <v/>
      </c>
      <c r="P13" s="217" t="str">
        <f t="shared" si="1"/>
        <v/>
      </c>
      <c r="Q13" s="40" t="str">
        <f t="shared" si="2"/>
        <v/>
      </c>
      <c r="R13" s="41"/>
      <c r="S13" s="103"/>
    </row>
    <row r="14" spans="1:19" ht="29" customHeight="1" x14ac:dyDescent="0.2">
      <c r="A14" s="131">
        <v>2022</v>
      </c>
      <c r="B14" s="32">
        <v>8981</v>
      </c>
      <c r="C14" s="33" t="s">
        <v>38</v>
      </c>
      <c r="D14" s="34">
        <v>91697838</v>
      </c>
      <c r="E14" s="35" t="s">
        <v>39</v>
      </c>
      <c r="F14" s="35" t="s">
        <v>40</v>
      </c>
      <c r="G14" s="36">
        <v>0.91320000000000001</v>
      </c>
      <c r="H14" s="37">
        <v>0.87450000000000006</v>
      </c>
      <c r="I14" s="37">
        <v>0.90449999999999997</v>
      </c>
      <c r="J14" s="115">
        <v>-1.6E-2</v>
      </c>
      <c r="K14" s="38">
        <v>-2.4E-2</v>
      </c>
      <c r="L14" s="61"/>
      <c r="M14" s="146"/>
      <c r="N14" s="147"/>
      <c r="O14" s="156" t="str">
        <f t="shared" si="0"/>
        <v/>
      </c>
      <c r="P14" s="217" t="str">
        <f t="shared" si="1"/>
        <v/>
      </c>
      <c r="Q14" s="40" t="str">
        <f t="shared" si="2"/>
        <v/>
      </c>
      <c r="R14" s="41"/>
      <c r="S14" s="103"/>
    </row>
    <row r="15" spans="1:19" ht="29" customHeight="1" x14ac:dyDescent="0.2">
      <c r="A15" s="194" t="s">
        <v>105</v>
      </c>
      <c r="B15" s="32">
        <v>9801</v>
      </c>
      <c r="C15" s="33" t="s">
        <v>41</v>
      </c>
      <c r="D15" s="34">
        <v>91357059</v>
      </c>
      <c r="E15" s="35" t="s">
        <v>42</v>
      </c>
      <c r="F15" s="35" t="s">
        <v>43</v>
      </c>
      <c r="G15" s="36">
        <v>0.95960000000000001</v>
      </c>
      <c r="H15" s="37">
        <v>0.91190000000000004</v>
      </c>
      <c r="I15" s="37">
        <v>0.94179999999999997</v>
      </c>
      <c r="J15" s="115">
        <v>-1.6E-2</v>
      </c>
      <c r="K15" s="38">
        <v>-2.4E-2</v>
      </c>
      <c r="L15" s="61"/>
      <c r="M15" s="146"/>
      <c r="N15" s="147"/>
      <c r="O15" s="156" t="str">
        <f>IF(N15="","",N15-M15)</f>
        <v/>
      </c>
      <c r="P15" s="217" t="str">
        <f>IF(N15="","",SUM((HOUR(O15)*3600))+(MINUTE(O15)*60)+(SECOND(O15)))</f>
        <v/>
      </c>
      <c r="Q15" s="40" t="str">
        <f>IF(L15="","",P15*L15)</f>
        <v/>
      </c>
      <c r="R15" s="41"/>
      <c r="S15" s="103"/>
    </row>
    <row r="16" spans="1:19" ht="29" customHeight="1" x14ac:dyDescent="0.2">
      <c r="A16" s="139">
        <v>2020</v>
      </c>
      <c r="B16" s="32">
        <v>10421</v>
      </c>
      <c r="C16" s="33" t="s">
        <v>44</v>
      </c>
      <c r="D16" s="117">
        <v>91849410</v>
      </c>
      <c r="E16" s="45" t="s">
        <v>45</v>
      </c>
      <c r="F16" s="35" t="s">
        <v>46</v>
      </c>
      <c r="G16" s="36">
        <v>1.0471999999999999</v>
      </c>
      <c r="H16" s="37">
        <v>1.0034000000000001</v>
      </c>
      <c r="I16" s="37">
        <v>1.0354000000000001</v>
      </c>
      <c r="J16" s="115">
        <v>-1.6E-2</v>
      </c>
      <c r="K16" s="38">
        <v>-2.4E-2</v>
      </c>
      <c r="L16" s="61"/>
      <c r="M16" s="146"/>
      <c r="N16" s="147"/>
      <c r="O16" s="156" t="str">
        <f t="shared" ref="O16:O24" si="3">IF(N16="","",N16-M16)</f>
        <v/>
      </c>
      <c r="P16" s="217" t="str">
        <f t="shared" ref="P16:P31" si="4">IF(N16="","",SUM((HOUR(O16)*3600))+(MINUTE(O16)*60)+(SECOND(O16)))</f>
        <v/>
      </c>
      <c r="Q16" s="40" t="str">
        <f t="shared" ref="Q16:Q31" si="5">IF(L16="","",P16*L16)</f>
        <v/>
      </c>
      <c r="R16" s="41"/>
      <c r="S16" s="103"/>
    </row>
    <row r="17" spans="1:19" ht="29" customHeight="1" x14ac:dyDescent="0.2">
      <c r="A17" s="131">
        <v>2022</v>
      </c>
      <c r="B17" s="32">
        <v>10528</v>
      </c>
      <c r="C17" s="33" t="s">
        <v>47</v>
      </c>
      <c r="D17" s="34" t="s">
        <v>48</v>
      </c>
      <c r="E17" s="45" t="s">
        <v>49</v>
      </c>
      <c r="F17" s="35" t="s">
        <v>50</v>
      </c>
      <c r="G17" s="37">
        <v>0.98970000000000002</v>
      </c>
      <c r="H17" s="37">
        <v>0.95609999999999995</v>
      </c>
      <c r="I17" s="37">
        <v>0.97870000000000001</v>
      </c>
      <c r="J17" s="115">
        <v>-1.6E-2</v>
      </c>
      <c r="K17" s="38">
        <v>-2.4E-2</v>
      </c>
      <c r="L17" s="61"/>
      <c r="M17" s="146"/>
      <c r="N17" s="147"/>
      <c r="O17" s="156" t="str">
        <f t="shared" si="3"/>
        <v/>
      </c>
      <c r="P17" s="217" t="str">
        <f t="shared" si="4"/>
        <v/>
      </c>
      <c r="Q17" s="40" t="str">
        <f t="shared" si="5"/>
        <v/>
      </c>
      <c r="R17" s="41"/>
      <c r="S17" s="103"/>
    </row>
    <row r="18" spans="1:19" ht="29" customHeight="1" x14ac:dyDescent="0.2">
      <c r="A18" s="134" t="s">
        <v>105</v>
      </c>
      <c r="B18" s="32">
        <v>15028</v>
      </c>
      <c r="C18" s="33" t="s">
        <v>51</v>
      </c>
      <c r="D18" s="34" t="s">
        <v>52</v>
      </c>
      <c r="E18" s="35" t="s">
        <v>53</v>
      </c>
      <c r="F18" s="35" t="s">
        <v>54</v>
      </c>
      <c r="G18" s="37">
        <v>1.0379</v>
      </c>
      <c r="H18" s="37">
        <v>0.98650000000000004</v>
      </c>
      <c r="I18" s="37">
        <v>1.0278</v>
      </c>
      <c r="J18" s="115">
        <v>-1.6E-2</v>
      </c>
      <c r="K18" s="38">
        <v>-2.4E-2</v>
      </c>
      <c r="L18" s="61"/>
      <c r="M18" s="152"/>
      <c r="N18" s="147"/>
      <c r="O18" s="156" t="str">
        <f t="shared" si="3"/>
        <v/>
      </c>
      <c r="P18" s="217" t="str">
        <f t="shared" si="4"/>
        <v/>
      </c>
      <c r="Q18" s="162" t="str">
        <f t="shared" si="5"/>
        <v/>
      </c>
      <c r="R18" s="164"/>
      <c r="S18" s="103"/>
    </row>
    <row r="19" spans="1:19" ht="29" customHeight="1" x14ac:dyDescent="0.2">
      <c r="A19" s="134" t="s">
        <v>105</v>
      </c>
      <c r="B19" s="32">
        <v>10482</v>
      </c>
      <c r="C19" s="33" t="s">
        <v>56</v>
      </c>
      <c r="D19" s="34">
        <v>95031701</v>
      </c>
      <c r="E19" s="35" t="s">
        <v>49</v>
      </c>
      <c r="F19" s="35" t="s">
        <v>110</v>
      </c>
      <c r="G19" s="167">
        <v>0.96289999999999998</v>
      </c>
      <c r="H19" s="37">
        <v>0.91649999999999998</v>
      </c>
      <c r="I19" s="37">
        <v>0.94950000000000001</v>
      </c>
      <c r="J19" s="115">
        <v>-1.6E-2</v>
      </c>
      <c r="K19" s="38">
        <v>-2.4E-2</v>
      </c>
      <c r="L19" s="61"/>
      <c r="M19" s="146"/>
      <c r="N19" s="147"/>
      <c r="O19" s="156" t="str">
        <f t="shared" ref="O19" si="6">IF(N19="","",N19-M19)</f>
        <v/>
      </c>
      <c r="P19" s="217" t="str">
        <f t="shared" ref="P19" si="7">IF(N19="","",SUM((HOUR(O19)*3600))+(MINUTE(O19)*60)+(SECOND(O19)))</f>
        <v/>
      </c>
      <c r="Q19" s="162" t="str">
        <f t="shared" ref="Q19" si="8">IF(L19="","",P19*L19)</f>
        <v/>
      </c>
      <c r="R19" s="164"/>
      <c r="S19" s="103"/>
    </row>
    <row r="20" spans="1:19" ht="29" customHeight="1" x14ac:dyDescent="0.2">
      <c r="A20" s="171" t="s">
        <v>105</v>
      </c>
      <c r="B20" s="32">
        <v>12245</v>
      </c>
      <c r="C20" s="33" t="s">
        <v>57</v>
      </c>
      <c r="D20" s="34" t="s">
        <v>58</v>
      </c>
      <c r="E20" s="35" t="s">
        <v>59</v>
      </c>
      <c r="F20" s="35"/>
      <c r="G20" s="167">
        <v>0.98109999999999997</v>
      </c>
      <c r="H20" s="37">
        <v>0.93</v>
      </c>
      <c r="I20" s="37">
        <v>0.97450000000000003</v>
      </c>
      <c r="J20" s="115">
        <v>-1.6E-2</v>
      </c>
      <c r="K20" s="38">
        <v>-2.4E-2</v>
      </c>
      <c r="L20" s="61"/>
      <c r="M20" s="146"/>
      <c r="N20" s="147"/>
      <c r="O20" s="156" t="str">
        <f t="shared" si="3"/>
        <v/>
      </c>
      <c r="P20" s="217" t="str">
        <f t="shared" si="4"/>
        <v/>
      </c>
      <c r="Q20" s="162" t="str">
        <f t="shared" si="5"/>
        <v/>
      </c>
      <c r="R20" s="164"/>
      <c r="S20" s="103"/>
    </row>
    <row r="21" spans="1:19" ht="29" customHeight="1" x14ac:dyDescent="0.2">
      <c r="A21" s="131">
        <v>2022</v>
      </c>
      <c r="B21" s="32">
        <v>16300</v>
      </c>
      <c r="C21" s="33" t="s">
        <v>60</v>
      </c>
      <c r="D21" s="34" t="s">
        <v>63</v>
      </c>
      <c r="E21" s="35" t="s">
        <v>62</v>
      </c>
      <c r="F21" s="35" t="s">
        <v>61</v>
      </c>
      <c r="G21" s="167">
        <v>0</v>
      </c>
      <c r="H21" s="37">
        <v>0.85809999999999997</v>
      </c>
      <c r="I21" s="37">
        <v>0</v>
      </c>
      <c r="J21" s="115">
        <v>0.85829999999999995</v>
      </c>
      <c r="K21" s="38">
        <v>-2.4E-2</v>
      </c>
      <c r="L21" s="61"/>
      <c r="M21" s="146"/>
      <c r="N21" s="147"/>
      <c r="O21" s="156" t="str">
        <f t="shared" si="3"/>
        <v/>
      </c>
      <c r="P21" s="217" t="str">
        <f t="shared" ref="P21" si="9">IF(N21="","",SUM((HOUR(O21)*3600))+(MINUTE(O21)*60)+(SECOND(O21)))</f>
        <v/>
      </c>
      <c r="Q21" s="162" t="str">
        <f t="shared" ref="Q21" si="10">IF(L21="","",P21*L21)</f>
        <v/>
      </c>
      <c r="R21" s="164"/>
      <c r="S21" s="103"/>
    </row>
    <row r="22" spans="1:19" ht="29" customHeight="1" x14ac:dyDescent="0.2">
      <c r="A22" s="160"/>
      <c r="B22" s="32"/>
      <c r="C22" s="33" t="s">
        <v>64</v>
      </c>
      <c r="D22" s="34" t="s">
        <v>65</v>
      </c>
      <c r="E22" s="35" t="s">
        <v>66</v>
      </c>
      <c r="F22" s="35"/>
      <c r="G22" s="46">
        <v>0.84250000000000003</v>
      </c>
      <c r="H22" s="37">
        <v>0.81889999999999996</v>
      </c>
      <c r="I22" s="37"/>
      <c r="J22" s="115">
        <v>-1.6E-2</v>
      </c>
      <c r="K22" s="38">
        <v>-2.4E-2</v>
      </c>
      <c r="L22" s="61"/>
      <c r="M22" s="146"/>
      <c r="N22" s="147"/>
      <c r="O22" s="156" t="str">
        <f t="shared" si="3"/>
        <v/>
      </c>
      <c r="P22" s="217" t="str">
        <f t="shared" si="4"/>
        <v/>
      </c>
      <c r="Q22" s="162" t="str">
        <f t="shared" si="5"/>
        <v/>
      </c>
      <c r="R22" s="164"/>
      <c r="S22" s="103"/>
    </row>
    <row r="23" spans="1:19" ht="29" customHeight="1" x14ac:dyDescent="0.2">
      <c r="A23" s="140" t="s">
        <v>105</v>
      </c>
      <c r="B23" s="32">
        <v>1254</v>
      </c>
      <c r="C23" s="33" t="s">
        <v>79</v>
      </c>
      <c r="D23" s="34">
        <v>93499575</v>
      </c>
      <c r="E23" s="35" t="s">
        <v>19</v>
      </c>
      <c r="F23" s="35"/>
      <c r="G23" s="36"/>
      <c r="H23" s="37">
        <v>0.80310000000000004</v>
      </c>
      <c r="I23" s="37"/>
      <c r="J23" s="115">
        <v>-0.76080000000000003</v>
      </c>
      <c r="K23" s="38">
        <v>-2.4E-2</v>
      </c>
      <c r="L23" s="64"/>
      <c r="M23" s="146"/>
      <c r="N23" s="152"/>
      <c r="O23" s="156" t="str">
        <f>IF(N23="","",N23-M23)</f>
        <v/>
      </c>
      <c r="P23" s="217" t="str">
        <f>IF(N23="","",SUM((HOUR(O23)*3600))+(MINUTE(O23)*60)+(SECOND(O23)))</f>
        <v/>
      </c>
      <c r="Q23" s="162" t="str">
        <f>IF(L23="","",P23*L23)</f>
        <v/>
      </c>
      <c r="R23" s="164"/>
      <c r="S23" s="103"/>
    </row>
    <row r="24" spans="1:19" ht="29" customHeight="1" x14ac:dyDescent="0.2">
      <c r="A24" s="139">
        <v>2016</v>
      </c>
      <c r="B24" s="32">
        <v>6051</v>
      </c>
      <c r="C24" s="33" t="s">
        <v>83</v>
      </c>
      <c r="D24" s="34" t="s">
        <v>81</v>
      </c>
      <c r="E24" s="35" t="s">
        <v>82</v>
      </c>
      <c r="F24" s="35" t="s">
        <v>84</v>
      </c>
      <c r="G24" s="167">
        <v>0.91459999999999997</v>
      </c>
      <c r="H24" s="37">
        <v>0.88980000000000004</v>
      </c>
      <c r="I24" s="37"/>
      <c r="J24" s="115">
        <v>-1.6E-2</v>
      </c>
      <c r="K24" s="38">
        <v>-2.4E-2</v>
      </c>
      <c r="L24" s="63"/>
      <c r="M24" s="146"/>
      <c r="N24" s="147"/>
      <c r="O24" s="156" t="str">
        <f t="shared" si="3"/>
        <v/>
      </c>
      <c r="P24" s="217" t="str">
        <f t="shared" si="4"/>
        <v/>
      </c>
      <c r="Q24" s="162" t="str">
        <f t="shared" si="5"/>
        <v/>
      </c>
      <c r="R24" s="164"/>
      <c r="S24" s="163"/>
    </row>
    <row r="25" spans="1:19" ht="29" customHeight="1" x14ac:dyDescent="0.2">
      <c r="A25" s="140" t="s">
        <v>105</v>
      </c>
      <c r="B25" s="108">
        <v>10742</v>
      </c>
      <c r="C25" s="33" t="s">
        <v>86</v>
      </c>
      <c r="D25" s="96">
        <v>93030677</v>
      </c>
      <c r="E25" s="35" t="s">
        <v>55</v>
      </c>
      <c r="F25" s="95" t="s">
        <v>129</v>
      </c>
      <c r="G25" s="167">
        <v>0.96519999999999995</v>
      </c>
      <c r="H25" s="37">
        <v>0.91849999999999998</v>
      </c>
      <c r="I25" s="37">
        <v>0.95860000000000001</v>
      </c>
      <c r="J25" s="115">
        <v>-1.6E-2</v>
      </c>
      <c r="K25" s="38">
        <v>-2.4E-2</v>
      </c>
      <c r="L25" s="63"/>
      <c r="M25" s="146"/>
      <c r="N25" s="214"/>
      <c r="O25" s="156" t="str">
        <f t="shared" ref="O25" si="11">IF(N25="","",N25-M25)</f>
        <v/>
      </c>
      <c r="P25" s="217" t="str">
        <f t="shared" ref="P25" si="12">IF(N25="","",SUM((HOUR(O25)*3600))+(MINUTE(O25)*60)+(SECOND(O25)))</f>
        <v/>
      </c>
      <c r="Q25" s="162" t="str">
        <f t="shared" ref="Q25" si="13">IF(L25="","",P25*L25)</f>
        <v/>
      </c>
      <c r="R25" s="220"/>
    </row>
    <row r="26" spans="1:19" ht="29" customHeight="1" x14ac:dyDescent="0.2">
      <c r="A26" s="140" t="s">
        <v>105</v>
      </c>
      <c r="B26" s="108">
        <v>11168</v>
      </c>
      <c r="C26" s="33" t="s">
        <v>95</v>
      </c>
      <c r="D26" s="96">
        <v>93030679</v>
      </c>
      <c r="E26" s="35" t="s">
        <v>94</v>
      </c>
      <c r="F26" s="95" t="s">
        <v>102</v>
      </c>
      <c r="G26" s="167">
        <v>0.99109999999999998</v>
      </c>
      <c r="H26" s="37">
        <v>0.94269999999999998</v>
      </c>
      <c r="I26" s="37">
        <v>0.98360000000000003</v>
      </c>
      <c r="J26" s="115">
        <v>-1.6E-2</v>
      </c>
      <c r="K26" s="38">
        <v>-2.4E-2</v>
      </c>
      <c r="L26" s="63"/>
      <c r="M26" s="146"/>
      <c r="N26" s="214"/>
      <c r="O26" s="156" t="str">
        <f t="shared" ref="O26:O27" si="14">IF(N26="","",N26-M26)</f>
        <v/>
      </c>
      <c r="P26" s="217" t="str">
        <f t="shared" ref="P26:P27" si="15">IF(N26="","",SUM((HOUR(O26)*3600))+(MINUTE(O26)*60)+(SECOND(O26)))</f>
        <v/>
      </c>
      <c r="Q26" s="162" t="str">
        <f t="shared" ref="Q26:Q27" si="16">IF(L26="","",P26*L26)</f>
        <v/>
      </c>
      <c r="R26" s="220"/>
    </row>
    <row r="27" spans="1:19" ht="29" customHeight="1" x14ac:dyDescent="0.2">
      <c r="A27" s="140" t="s">
        <v>105</v>
      </c>
      <c r="B27" s="118">
        <v>6609</v>
      </c>
      <c r="C27" s="119" t="s">
        <v>106</v>
      </c>
      <c r="D27" s="120"/>
      <c r="E27" s="121" t="s">
        <v>96</v>
      </c>
      <c r="F27" s="122" t="s">
        <v>101</v>
      </c>
      <c r="G27" s="168">
        <v>0.96699999999999997</v>
      </c>
      <c r="H27" s="169">
        <v>0.93179999999999996</v>
      </c>
      <c r="I27" s="169">
        <v>0.96030000000000004</v>
      </c>
      <c r="J27" s="123">
        <v>-1.6E-2</v>
      </c>
      <c r="K27" s="191">
        <v>-2.4E-2</v>
      </c>
      <c r="L27" s="125"/>
      <c r="M27" s="146"/>
      <c r="N27" s="215"/>
      <c r="O27" s="156" t="str">
        <f t="shared" si="14"/>
        <v/>
      </c>
      <c r="P27" s="217" t="str">
        <f t="shared" si="15"/>
        <v/>
      </c>
      <c r="Q27" s="162" t="str">
        <f t="shared" si="16"/>
        <v/>
      </c>
      <c r="R27" s="221"/>
    </row>
    <row r="28" spans="1:19" ht="29" customHeight="1" x14ac:dyDescent="0.2">
      <c r="A28" s="140" t="s">
        <v>105</v>
      </c>
      <c r="B28" s="108">
        <v>5961</v>
      </c>
      <c r="C28" s="33" t="s">
        <v>74</v>
      </c>
      <c r="D28" s="34" t="s">
        <v>111</v>
      </c>
      <c r="E28" s="35" t="s">
        <v>147</v>
      </c>
      <c r="F28" s="166" t="s">
        <v>118</v>
      </c>
      <c r="G28" s="170">
        <v>0.84650000000000003</v>
      </c>
      <c r="H28" s="170">
        <v>0.82299999999999995</v>
      </c>
      <c r="I28" s="170">
        <v>0.83830000000000005</v>
      </c>
      <c r="J28" s="123">
        <v>-1.6E-2</v>
      </c>
      <c r="K28" s="191">
        <v>-2.4E-2</v>
      </c>
      <c r="L28" s="125"/>
      <c r="M28" s="146"/>
      <c r="N28" s="215"/>
      <c r="O28" s="156" t="str">
        <f t="shared" ref="O28" si="17">IF(N28="","",N28-M28)</f>
        <v/>
      </c>
      <c r="P28" s="217" t="str">
        <f t="shared" ref="P28" si="18">IF(N28="","",SUM((HOUR(O28)*3600))+(MINUTE(O28)*60)+(SECOND(O28)))</f>
        <v/>
      </c>
      <c r="Q28" s="162" t="str">
        <f t="shared" ref="Q28" si="19">IF(L28="","",P28*L28)</f>
        <v/>
      </c>
      <c r="R28" s="221"/>
    </row>
    <row r="29" spans="1:19" ht="29" customHeight="1" x14ac:dyDescent="0.2">
      <c r="A29" s="160" t="s">
        <v>130</v>
      </c>
      <c r="B29" s="144">
        <v>5400</v>
      </c>
      <c r="C29" s="49" t="s">
        <v>126</v>
      </c>
      <c r="D29" s="49"/>
      <c r="E29" s="49" t="s">
        <v>127</v>
      </c>
      <c r="F29" s="49"/>
      <c r="G29" s="207">
        <v>0.91010000000000002</v>
      </c>
      <c r="H29" s="207">
        <v>0.87649999999999995</v>
      </c>
      <c r="I29" s="207">
        <v>0.89490000000000003</v>
      </c>
      <c r="J29" s="123">
        <v>-1.6E-2</v>
      </c>
      <c r="K29" s="191">
        <v>-2.4E-2</v>
      </c>
      <c r="L29" s="125"/>
      <c r="M29" s="154"/>
      <c r="N29" s="154"/>
      <c r="O29" s="154"/>
      <c r="P29" s="217" t="str">
        <f t="shared" ref="P29" si="20">IF(N29="","",SUM((HOUR(O29)*3600))+(MINUTE(O29)*60)+(SECOND(O29)))</f>
        <v/>
      </c>
      <c r="Q29" s="40" t="str">
        <f t="shared" ref="Q29" si="21">IF(L29="","",P29*L29)</f>
        <v/>
      </c>
      <c r="R29" s="221"/>
    </row>
    <row r="30" spans="1:19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155"/>
      <c r="N30" s="155"/>
      <c r="O30" s="155"/>
      <c r="P30" s="217" t="str">
        <f t="shared" si="4"/>
        <v/>
      </c>
      <c r="Q30" s="40" t="str">
        <f t="shared" si="5"/>
        <v/>
      </c>
      <c r="R30" s="222"/>
    </row>
    <row r="31" spans="1:19" x14ac:dyDescent="0.2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155"/>
      <c r="N31" s="155"/>
      <c r="O31" s="155"/>
      <c r="P31" s="217" t="str">
        <f t="shared" si="4"/>
        <v/>
      </c>
      <c r="Q31" s="40" t="str">
        <f t="shared" si="5"/>
        <v/>
      </c>
      <c r="R31" s="222"/>
    </row>
  </sheetData>
  <pageMargins left="0" right="0" top="0.74803149606299213" bottom="0.74803149606299213" header="0.31496062992125984" footer="0.31496062992125984"/>
  <pageSetup paperSize="9" scale="61" orientation="landscape" copies="1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BAACF-01F6-CE49-8D23-5852CA14C557}">
  <sheetPr>
    <tabColor rgb="FFFFFF00"/>
    <pageSetUpPr fitToPage="1"/>
  </sheetPr>
  <dimension ref="A1:R31"/>
  <sheetViews>
    <sheetView zoomScale="70" zoomScaleNormal="70" workbookViewId="0">
      <selection activeCell="O7" sqref="O7:Q7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  <col min="11" max="11" width="10.6640625" style="110"/>
    <col min="18" max="18" width="10.6640625" style="223"/>
  </cols>
  <sheetData>
    <row r="1" spans="1:18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256"/>
      <c r="L1" s="2"/>
      <c r="M1" s="2"/>
      <c r="N1" s="2"/>
      <c r="O1" s="2"/>
      <c r="P1" s="2"/>
      <c r="Q1" s="2"/>
      <c r="R1" s="4"/>
    </row>
    <row r="2" spans="1:18" ht="16" thickBot="1" x14ac:dyDescent="0.25">
      <c r="A2" s="129" t="s">
        <v>0</v>
      </c>
      <c r="B2" s="192"/>
      <c r="C2" s="84" t="s">
        <v>88</v>
      </c>
      <c r="D2" s="6"/>
      <c r="E2" s="7"/>
      <c r="F2" s="8" t="s">
        <v>1</v>
      </c>
      <c r="G2" s="9">
        <v>1</v>
      </c>
      <c r="H2" s="9"/>
      <c r="I2" s="10" t="s">
        <v>2</v>
      </c>
      <c r="J2" s="178">
        <v>45097</v>
      </c>
      <c r="K2" s="257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8" ht="43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58" t="s">
        <v>146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8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5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8" ht="29" customHeight="1" x14ac:dyDescent="0.2">
      <c r="A5" s="160" t="s">
        <v>130</v>
      </c>
      <c r="B5" s="32">
        <v>87</v>
      </c>
      <c r="C5" s="33" t="s">
        <v>72</v>
      </c>
      <c r="D5" s="34">
        <v>91769973</v>
      </c>
      <c r="E5" s="65" t="s">
        <v>73</v>
      </c>
      <c r="F5" s="35"/>
      <c r="G5" s="226">
        <v>0.85670000000000002</v>
      </c>
      <c r="H5" s="227">
        <v>0.82130000000000003</v>
      </c>
      <c r="I5" s="227">
        <v>0.84179999999999999</v>
      </c>
      <c r="J5" s="228">
        <f>H5-0.016</f>
        <v>0.80530000000000002</v>
      </c>
      <c r="K5" s="230">
        <f>H5-0.024</f>
        <v>0.79730000000000001</v>
      </c>
      <c r="L5" s="61"/>
      <c r="M5" s="146"/>
      <c r="N5" s="147"/>
      <c r="O5" s="156" t="str">
        <f>IF(N5="","",N5-M5)</f>
        <v/>
      </c>
      <c r="P5" s="39" t="str">
        <f>IF(N5="","",SUM((HOUR(O5)*3600))+(MINUTE(O5)*60)+(SECOND(O5)))</f>
        <v/>
      </c>
      <c r="Q5" s="40" t="str">
        <f>IF(L5="","",P5*L5)</f>
        <v/>
      </c>
      <c r="R5" s="41"/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230">
        <v>0.90910000000000002</v>
      </c>
      <c r="H6" s="230">
        <v>0.87450000000000006</v>
      </c>
      <c r="I6" s="230">
        <v>0.90059999999999996</v>
      </c>
      <c r="J6" s="228">
        <f t="shared" ref="J6" si="0">H6-0.016</f>
        <v>0.85850000000000004</v>
      </c>
      <c r="K6" s="230">
        <f t="shared" ref="K6" si="1">H6-0.024</f>
        <v>0.85050000000000003</v>
      </c>
      <c r="L6" s="61" t="s">
        <v>131</v>
      </c>
      <c r="M6" s="146"/>
      <c r="N6" s="147"/>
      <c r="O6" s="156" t="str">
        <f t="shared" ref="O6:O28" si="2">IF(N6="","",N6-M6)</f>
        <v/>
      </c>
      <c r="P6" s="39" t="str">
        <f t="shared" ref="P6:P28" si="3">IF(N6="","",SUM((HOUR(O6)*3600))+(MINUTE(O6)*60)+(SECOND(O6)))</f>
        <v/>
      </c>
      <c r="Q6" s="40" t="s">
        <v>131</v>
      </c>
      <c r="R6" s="41">
        <v>3</v>
      </c>
    </row>
    <row r="7" spans="1:18" ht="29" customHeight="1" x14ac:dyDescent="0.2">
      <c r="A7" s="134" t="s">
        <v>134</v>
      </c>
      <c r="B7" s="32">
        <v>5828</v>
      </c>
      <c r="C7" s="35" t="s">
        <v>76</v>
      </c>
      <c r="D7" s="93" t="s">
        <v>77</v>
      </c>
      <c r="E7" s="65" t="s">
        <v>153</v>
      </c>
      <c r="F7" s="35" t="s">
        <v>78</v>
      </c>
      <c r="G7" s="230">
        <v>0.90910000000000002</v>
      </c>
      <c r="H7" s="230">
        <v>0.87450000000000006</v>
      </c>
      <c r="I7" s="230">
        <v>0.90059999999999996</v>
      </c>
      <c r="J7" s="228">
        <f t="shared" ref="J7:J9" si="4">H7-0.016</f>
        <v>0.85850000000000004</v>
      </c>
      <c r="K7" s="230">
        <f t="shared" ref="K7:K9" si="5">H7-0.024</f>
        <v>0.85050000000000003</v>
      </c>
      <c r="L7" s="61"/>
      <c r="M7" s="146"/>
      <c r="N7" s="147"/>
      <c r="O7" s="156" t="str">
        <f t="shared" si="2"/>
        <v/>
      </c>
      <c r="P7" s="39" t="str">
        <f t="shared" si="3"/>
        <v/>
      </c>
      <c r="Q7" s="40" t="str">
        <f t="shared" ref="Q7:Q28" si="6">IF(L7="","",P7*L7)</f>
        <v/>
      </c>
      <c r="R7" s="41"/>
    </row>
    <row r="8" spans="1:18" ht="29" customHeight="1" x14ac:dyDescent="0.2">
      <c r="A8" s="171" t="s">
        <v>135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230">
        <v>0.90910000000000002</v>
      </c>
      <c r="H8" s="230">
        <v>0.87450000000000006</v>
      </c>
      <c r="I8" s="230">
        <v>0.90059999999999996</v>
      </c>
      <c r="J8" s="228">
        <f t="shared" si="4"/>
        <v>0.85850000000000004</v>
      </c>
      <c r="K8" s="230">
        <f t="shared" si="5"/>
        <v>0.85050000000000003</v>
      </c>
      <c r="L8" s="61">
        <f>I8</f>
        <v>0.90059999999999996</v>
      </c>
      <c r="M8" s="146">
        <v>0.75</v>
      </c>
      <c r="N8" s="147">
        <v>0.78638888888888892</v>
      </c>
      <c r="O8" s="156">
        <f t="shared" si="2"/>
        <v>3.6388888888888915E-2</v>
      </c>
      <c r="P8" s="39">
        <f t="shared" si="3"/>
        <v>3144</v>
      </c>
      <c r="Q8" s="40">
        <f t="shared" si="6"/>
        <v>2831.4863999999998</v>
      </c>
      <c r="R8" s="41">
        <v>2</v>
      </c>
    </row>
    <row r="9" spans="1:18" ht="29" customHeight="1" thickBot="1" x14ac:dyDescent="0.25">
      <c r="A9" s="213" t="s">
        <v>135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230">
        <v>0.90910000000000002</v>
      </c>
      <c r="H9" s="230">
        <v>0.87450000000000006</v>
      </c>
      <c r="I9" s="230">
        <v>0.90059999999999996</v>
      </c>
      <c r="J9" s="228">
        <f t="shared" si="4"/>
        <v>0.85850000000000004</v>
      </c>
      <c r="K9" s="230">
        <f t="shared" si="5"/>
        <v>0.85050000000000003</v>
      </c>
      <c r="L9" s="78">
        <f>G9</f>
        <v>0.90910000000000002</v>
      </c>
      <c r="M9" s="148">
        <v>0.75</v>
      </c>
      <c r="N9" s="149">
        <v>0.78549768518518526</v>
      </c>
      <c r="O9" s="202">
        <f t="shared" si="2"/>
        <v>3.5497685185185257E-2</v>
      </c>
      <c r="P9" s="79">
        <f t="shared" si="3"/>
        <v>3067</v>
      </c>
      <c r="Q9" s="80">
        <f t="shared" si="6"/>
        <v>2788.2096999999999</v>
      </c>
      <c r="R9" s="81">
        <v>1</v>
      </c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233"/>
      <c r="H10" s="234"/>
      <c r="I10" s="235"/>
      <c r="J10" s="236"/>
      <c r="K10" s="235"/>
      <c r="L10" s="107"/>
      <c r="M10" s="281"/>
      <c r="N10" s="149"/>
      <c r="O10" s="202" t="str">
        <f t="shared" si="2"/>
        <v/>
      </c>
      <c r="P10" s="79" t="str">
        <f t="shared" si="3"/>
        <v/>
      </c>
      <c r="Q10" s="80" t="str">
        <f t="shared" si="6"/>
        <v/>
      </c>
      <c r="R10" s="90"/>
    </row>
    <row r="11" spans="1:18" ht="29" customHeight="1" x14ac:dyDescent="0.2">
      <c r="A11" s="143" t="s">
        <v>137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226">
        <f>0.9723*1.005</f>
        <v>0.97716149999999991</v>
      </c>
      <c r="H11" s="237">
        <f>0.8925*1.005</f>
        <v>0.89696249999999988</v>
      </c>
      <c r="I11" s="237">
        <f>0.9606*1.005</f>
        <v>0.9654029999999999</v>
      </c>
      <c r="J11" s="228">
        <f t="shared" ref="J11:J28" si="7">H11-0.016</f>
        <v>0.88096249999999987</v>
      </c>
      <c r="K11" s="230">
        <f t="shared" ref="K11:K28" si="8">H11-0.024</f>
        <v>0.87296249999999986</v>
      </c>
      <c r="L11" s="72"/>
      <c r="M11" s="146"/>
      <c r="N11" s="147"/>
      <c r="O11" s="156" t="str">
        <f t="shared" si="2"/>
        <v/>
      </c>
      <c r="P11" s="39" t="str">
        <f t="shared" si="3"/>
        <v/>
      </c>
      <c r="Q11" s="40" t="str">
        <f t="shared" si="6"/>
        <v/>
      </c>
      <c r="R11" s="41"/>
    </row>
    <row r="12" spans="1:18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239">
        <v>0.92159999999999997</v>
      </c>
      <c r="H12" s="230">
        <v>0.87390000000000001</v>
      </c>
      <c r="I12" s="230">
        <v>0.91359999999999997</v>
      </c>
      <c r="J12" s="228">
        <f t="shared" si="7"/>
        <v>0.8579</v>
      </c>
      <c r="K12" s="230">
        <f t="shared" si="8"/>
        <v>0.84989999999999999</v>
      </c>
      <c r="L12" s="61">
        <f>H12</f>
        <v>0.87390000000000001</v>
      </c>
      <c r="M12" s="146">
        <v>0.75</v>
      </c>
      <c r="N12" s="147">
        <v>0.78931712962962963</v>
      </c>
      <c r="O12" s="156">
        <f t="shared" si="2"/>
        <v>3.9317129629629632E-2</v>
      </c>
      <c r="P12" s="39">
        <f t="shared" si="3"/>
        <v>3397</v>
      </c>
      <c r="Q12" s="40">
        <f t="shared" si="6"/>
        <v>2968.6383000000001</v>
      </c>
      <c r="R12" s="41">
        <v>3</v>
      </c>
    </row>
    <row r="13" spans="1:18" ht="29" customHeight="1" x14ac:dyDescent="0.2">
      <c r="A13" s="159" t="s">
        <v>139</v>
      </c>
      <c r="B13" s="32">
        <v>15551</v>
      </c>
      <c r="C13" s="33" t="s">
        <v>35</v>
      </c>
      <c r="D13" s="43">
        <v>91747027</v>
      </c>
      <c r="E13" s="44" t="s">
        <v>36</v>
      </c>
      <c r="F13" s="35" t="s">
        <v>37</v>
      </c>
      <c r="G13" s="226">
        <f>0.9369*1.005</f>
        <v>0.94158449999999982</v>
      </c>
      <c r="H13" s="227">
        <f>G13-0.025</f>
        <v>0.9165844999999998</v>
      </c>
      <c r="I13" s="230"/>
      <c r="J13" s="228">
        <f t="shared" si="7"/>
        <v>0.90058449999999979</v>
      </c>
      <c r="K13" s="230">
        <f t="shared" si="8"/>
        <v>0.89258449999999978</v>
      </c>
      <c r="L13" s="61">
        <f>J13</f>
        <v>0.90058449999999979</v>
      </c>
      <c r="M13" s="146">
        <v>0.75</v>
      </c>
      <c r="N13" s="147">
        <v>0.79085648148148147</v>
      </c>
      <c r="O13" s="156">
        <f t="shared" si="2"/>
        <v>4.0856481481481466E-2</v>
      </c>
      <c r="P13" s="39">
        <f t="shared" si="3"/>
        <v>3530</v>
      </c>
      <c r="Q13" s="40">
        <f t="shared" si="6"/>
        <v>3179.0632849999993</v>
      </c>
      <c r="R13" s="41">
        <v>6</v>
      </c>
    </row>
    <row r="14" spans="1:18" ht="29" customHeight="1" x14ac:dyDescent="0.2">
      <c r="A14" s="194" t="s">
        <v>105</v>
      </c>
      <c r="B14" s="32">
        <v>9801</v>
      </c>
      <c r="C14" s="33" t="s">
        <v>41</v>
      </c>
      <c r="D14" s="34">
        <v>91357059</v>
      </c>
      <c r="E14" s="35" t="s">
        <v>42</v>
      </c>
      <c r="F14" s="35" t="s">
        <v>43</v>
      </c>
      <c r="G14" s="239">
        <f>0.937</f>
        <v>0.93700000000000006</v>
      </c>
      <c r="H14" s="230">
        <v>0.88260000000000005</v>
      </c>
      <c r="I14" s="230">
        <v>0.92310000000000003</v>
      </c>
      <c r="J14" s="228">
        <f t="shared" si="7"/>
        <v>0.86660000000000004</v>
      </c>
      <c r="K14" s="230">
        <f t="shared" si="8"/>
        <v>0.85860000000000003</v>
      </c>
      <c r="L14" s="61">
        <f>I14</f>
        <v>0.92310000000000003</v>
      </c>
      <c r="M14" s="146">
        <v>0.75</v>
      </c>
      <c r="N14" s="147">
        <v>0.78923611111111114</v>
      </c>
      <c r="O14" s="156">
        <f t="shared" si="2"/>
        <v>3.9236111111111138E-2</v>
      </c>
      <c r="P14" s="39">
        <f t="shared" si="3"/>
        <v>3390</v>
      </c>
      <c r="Q14" s="40">
        <f t="shared" si="6"/>
        <v>3129.3090000000002</v>
      </c>
      <c r="R14" s="41">
        <v>5</v>
      </c>
    </row>
    <row r="15" spans="1:18" ht="29" customHeight="1" x14ac:dyDescent="0.2">
      <c r="A15" s="159" t="s">
        <v>138</v>
      </c>
      <c r="B15" s="32">
        <v>10421</v>
      </c>
      <c r="C15" s="33" t="s">
        <v>44</v>
      </c>
      <c r="D15" s="117">
        <v>91849410</v>
      </c>
      <c r="E15" s="45" t="s">
        <v>45</v>
      </c>
      <c r="F15" s="35" t="s">
        <v>46</v>
      </c>
      <c r="G15" s="226">
        <f>1.0472*1.005</f>
        <v>1.0524359999999997</v>
      </c>
      <c r="H15" s="227">
        <f>1.0034*1.005</f>
        <v>1.0084169999999999</v>
      </c>
      <c r="I15" s="227">
        <f>1.0354*1.005</f>
        <v>1.0405770000000001</v>
      </c>
      <c r="J15" s="228">
        <f t="shared" si="7"/>
        <v>0.99241699999999988</v>
      </c>
      <c r="K15" s="230">
        <f t="shared" si="8"/>
        <v>0.98441699999999988</v>
      </c>
      <c r="L15" s="61"/>
      <c r="M15" s="146"/>
      <c r="N15" s="147"/>
      <c r="O15" s="156" t="str">
        <f t="shared" si="2"/>
        <v/>
      </c>
      <c r="P15" s="39" t="str">
        <f t="shared" si="3"/>
        <v/>
      </c>
      <c r="Q15" s="40" t="str">
        <f t="shared" si="6"/>
        <v/>
      </c>
      <c r="R15" s="41"/>
    </row>
    <row r="16" spans="1:18" ht="29" customHeight="1" x14ac:dyDescent="0.2">
      <c r="A16" s="131" t="s">
        <v>140</v>
      </c>
      <c r="B16" s="32">
        <v>10528</v>
      </c>
      <c r="C16" s="33" t="s">
        <v>47</v>
      </c>
      <c r="D16" s="34" t="s">
        <v>48</v>
      </c>
      <c r="E16" s="45" t="s">
        <v>49</v>
      </c>
      <c r="F16" s="35" t="s">
        <v>50</v>
      </c>
      <c r="G16" s="227">
        <f>0.9897*1.005</f>
        <v>0.99464849999999994</v>
      </c>
      <c r="H16" s="227">
        <f>0.9561*1.005</f>
        <v>0.9608804999999998</v>
      </c>
      <c r="I16" s="227">
        <f>0.9787*1.005</f>
        <v>0.9835934999999999</v>
      </c>
      <c r="J16" s="228">
        <f t="shared" si="7"/>
        <v>0.94488049999999979</v>
      </c>
      <c r="K16" s="230">
        <f t="shared" si="8"/>
        <v>0.93688049999999978</v>
      </c>
      <c r="L16" s="61"/>
      <c r="M16" s="146"/>
      <c r="N16" s="147"/>
      <c r="O16" s="156" t="str">
        <f t="shared" si="2"/>
        <v/>
      </c>
      <c r="P16" s="39" t="str">
        <f t="shared" si="3"/>
        <v/>
      </c>
      <c r="Q16" s="40" t="str">
        <f t="shared" si="6"/>
        <v/>
      </c>
      <c r="R16" s="41"/>
    </row>
    <row r="17" spans="1:18" ht="29" customHeight="1" x14ac:dyDescent="0.2">
      <c r="A17" s="134" t="s">
        <v>105</v>
      </c>
      <c r="B17" s="32">
        <v>15028</v>
      </c>
      <c r="C17" s="33" t="s">
        <v>51</v>
      </c>
      <c r="D17" s="34" t="s">
        <v>52</v>
      </c>
      <c r="E17" s="35" t="s">
        <v>53</v>
      </c>
      <c r="F17" s="35" t="s">
        <v>54</v>
      </c>
      <c r="G17" s="230">
        <v>1.0379</v>
      </c>
      <c r="H17" s="230">
        <v>0.98650000000000004</v>
      </c>
      <c r="I17" s="230">
        <v>1.0278</v>
      </c>
      <c r="J17" s="228">
        <f t="shared" si="7"/>
        <v>0.97050000000000003</v>
      </c>
      <c r="K17" s="230">
        <f t="shared" si="8"/>
        <v>0.96250000000000002</v>
      </c>
      <c r="L17" s="61"/>
      <c r="M17" s="146"/>
      <c r="N17" s="147"/>
      <c r="O17" s="156" t="str">
        <f t="shared" si="2"/>
        <v/>
      </c>
      <c r="P17" s="39" t="str">
        <f t="shared" si="3"/>
        <v/>
      </c>
      <c r="Q17" s="40" t="str">
        <f t="shared" si="6"/>
        <v/>
      </c>
      <c r="R17" s="41"/>
    </row>
    <row r="18" spans="1:18" ht="29" customHeight="1" x14ac:dyDescent="0.2">
      <c r="A18" s="134" t="s">
        <v>105</v>
      </c>
      <c r="B18" s="32">
        <v>10482</v>
      </c>
      <c r="C18" s="33" t="s">
        <v>56</v>
      </c>
      <c r="D18" s="34">
        <v>95031701</v>
      </c>
      <c r="E18" s="35" t="s">
        <v>49</v>
      </c>
      <c r="F18" s="35" t="s">
        <v>110</v>
      </c>
      <c r="G18" s="240">
        <v>0.96289999999999998</v>
      </c>
      <c r="H18" s="230">
        <v>0.91649999999999998</v>
      </c>
      <c r="I18" s="230">
        <v>0.94950000000000001</v>
      </c>
      <c r="J18" s="228">
        <f t="shared" si="7"/>
        <v>0.90049999999999997</v>
      </c>
      <c r="K18" s="230">
        <f t="shared" si="8"/>
        <v>0.89249999999999996</v>
      </c>
      <c r="L18" s="61">
        <f>G18</f>
        <v>0.96289999999999998</v>
      </c>
      <c r="M18" s="146">
        <v>0.75</v>
      </c>
      <c r="N18" s="147">
        <v>0.78900462962962958</v>
      </c>
      <c r="O18" s="156">
        <f t="shared" si="2"/>
        <v>3.9004629629629584E-2</v>
      </c>
      <c r="P18" s="39">
        <f t="shared" si="3"/>
        <v>3370</v>
      </c>
      <c r="Q18" s="40">
        <f t="shared" si="6"/>
        <v>3244.973</v>
      </c>
      <c r="R18" s="196">
        <v>7</v>
      </c>
    </row>
    <row r="19" spans="1:18" ht="29" customHeight="1" x14ac:dyDescent="0.2">
      <c r="A19" s="171" t="s">
        <v>105</v>
      </c>
      <c r="B19" s="32">
        <v>12245</v>
      </c>
      <c r="C19" s="33" t="s">
        <v>57</v>
      </c>
      <c r="D19" s="34" t="s">
        <v>58</v>
      </c>
      <c r="E19" s="35" t="s">
        <v>59</v>
      </c>
      <c r="F19" s="35"/>
      <c r="G19" s="240">
        <v>0.97940000000000005</v>
      </c>
      <c r="H19" s="230">
        <v>0.92900000000000005</v>
      </c>
      <c r="I19" s="230">
        <v>0.97170000000000001</v>
      </c>
      <c r="J19" s="228">
        <f t="shared" si="7"/>
        <v>0.91300000000000003</v>
      </c>
      <c r="K19" s="230">
        <f t="shared" si="8"/>
        <v>0.90500000000000003</v>
      </c>
      <c r="L19" s="61"/>
      <c r="M19" s="146"/>
      <c r="N19" s="147"/>
      <c r="O19" s="156" t="str">
        <f t="shared" si="2"/>
        <v/>
      </c>
      <c r="P19" s="39" t="str">
        <f t="shared" si="3"/>
        <v/>
      </c>
      <c r="Q19" s="40" t="str">
        <f t="shared" si="6"/>
        <v/>
      </c>
      <c r="R19" s="196"/>
    </row>
    <row r="20" spans="1:18" ht="29" customHeight="1" x14ac:dyDescent="0.2">
      <c r="A20" s="131" t="s">
        <v>140</v>
      </c>
      <c r="B20" s="32">
        <v>16300</v>
      </c>
      <c r="C20" s="33" t="s">
        <v>60</v>
      </c>
      <c r="D20" s="34" t="s">
        <v>63</v>
      </c>
      <c r="E20" s="35" t="s">
        <v>62</v>
      </c>
      <c r="F20" s="35" t="s">
        <v>61</v>
      </c>
      <c r="G20" s="240"/>
      <c r="H20" s="227">
        <f>0.8581*1.005</f>
        <v>0.86239049999999984</v>
      </c>
      <c r="I20" s="230"/>
      <c r="J20" s="228">
        <f t="shared" si="7"/>
        <v>0.84639049999999982</v>
      </c>
      <c r="K20" s="230">
        <f t="shared" si="8"/>
        <v>0.83839049999999982</v>
      </c>
      <c r="L20" s="61"/>
      <c r="M20" s="146"/>
      <c r="N20" s="147"/>
      <c r="O20" s="156" t="str">
        <f t="shared" si="2"/>
        <v/>
      </c>
      <c r="P20" s="39" t="str">
        <f t="shared" si="3"/>
        <v/>
      </c>
      <c r="Q20" s="40" t="str">
        <f t="shared" si="6"/>
        <v/>
      </c>
      <c r="R20" s="196"/>
    </row>
    <row r="21" spans="1:18" ht="29" customHeight="1" x14ac:dyDescent="0.2">
      <c r="A21" s="159" t="s">
        <v>141</v>
      </c>
      <c r="B21" s="32" t="s">
        <v>142</v>
      </c>
      <c r="C21" s="33" t="s">
        <v>64</v>
      </c>
      <c r="D21" s="34" t="s">
        <v>65</v>
      </c>
      <c r="E21" s="35" t="s">
        <v>66</v>
      </c>
      <c r="F21" s="35"/>
      <c r="G21" s="226">
        <v>0.84250000000000003</v>
      </c>
      <c r="H21" s="227">
        <v>0.80249999999999999</v>
      </c>
      <c r="I21" s="227">
        <v>0.79610000000000003</v>
      </c>
      <c r="J21" s="228">
        <f t="shared" si="7"/>
        <v>0.78649999999999998</v>
      </c>
      <c r="K21" s="230">
        <f t="shared" si="8"/>
        <v>0.77849999999999997</v>
      </c>
      <c r="L21" s="61"/>
      <c r="M21" s="146"/>
      <c r="N21" s="147"/>
      <c r="O21" s="156" t="str">
        <f t="shared" si="2"/>
        <v/>
      </c>
      <c r="P21" s="39" t="str">
        <f t="shared" si="3"/>
        <v/>
      </c>
      <c r="Q21" s="40" t="str">
        <f t="shared" si="6"/>
        <v/>
      </c>
      <c r="R21" s="196"/>
    </row>
    <row r="22" spans="1:18" ht="29" customHeight="1" x14ac:dyDescent="0.2">
      <c r="A22" s="140" t="s">
        <v>105</v>
      </c>
      <c r="B22" s="32">
        <v>1254</v>
      </c>
      <c r="C22" s="33" t="s">
        <v>79</v>
      </c>
      <c r="D22" s="34">
        <v>93499575</v>
      </c>
      <c r="E22" s="35" t="s">
        <v>19</v>
      </c>
      <c r="F22" s="35"/>
      <c r="G22" s="239"/>
      <c r="H22" s="230">
        <v>0.80310000000000004</v>
      </c>
      <c r="I22" s="230"/>
      <c r="J22" s="228">
        <f t="shared" si="7"/>
        <v>0.78710000000000002</v>
      </c>
      <c r="K22" s="230">
        <f t="shared" si="8"/>
        <v>0.77910000000000001</v>
      </c>
      <c r="L22" s="64"/>
      <c r="M22" s="146"/>
      <c r="N22" s="147"/>
      <c r="O22" s="156" t="str">
        <f t="shared" si="2"/>
        <v/>
      </c>
      <c r="P22" s="39" t="str">
        <f t="shared" si="3"/>
        <v/>
      </c>
      <c r="Q22" s="40" t="str">
        <f t="shared" si="6"/>
        <v/>
      </c>
      <c r="R22" s="196"/>
    </row>
    <row r="23" spans="1:18" ht="29" customHeight="1" x14ac:dyDescent="0.2">
      <c r="A23" s="159" t="s">
        <v>143</v>
      </c>
      <c r="B23" s="32">
        <v>6051</v>
      </c>
      <c r="C23" s="33" t="s">
        <v>83</v>
      </c>
      <c r="D23" s="34" t="s">
        <v>81</v>
      </c>
      <c r="E23" s="35" t="s">
        <v>82</v>
      </c>
      <c r="F23" s="35" t="s">
        <v>84</v>
      </c>
      <c r="G23" s="241">
        <v>0.9143</v>
      </c>
      <c r="H23" s="227">
        <v>0.88319999999999999</v>
      </c>
      <c r="I23" s="227">
        <v>0.90549999999999997</v>
      </c>
      <c r="J23" s="228">
        <f t="shared" si="7"/>
        <v>0.86719999999999997</v>
      </c>
      <c r="K23" s="230">
        <f t="shared" si="8"/>
        <v>0.85919999999999996</v>
      </c>
      <c r="L23" s="63"/>
      <c r="M23" s="146"/>
      <c r="N23" s="147"/>
      <c r="O23" s="156" t="str">
        <f t="shared" si="2"/>
        <v/>
      </c>
      <c r="P23" s="39" t="str">
        <f t="shared" si="3"/>
        <v/>
      </c>
      <c r="Q23" s="40" t="str">
        <f t="shared" si="6"/>
        <v/>
      </c>
      <c r="R23" s="196"/>
    </row>
    <row r="24" spans="1:18" ht="29" customHeight="1" x14ac:dyDescent="0.2">
      <c r="A24" s="140" t="s">
        <v>105</v>
      </c>
      <c r="B24" s="108">
        <v>10742</v>
      </c>
      <c r="C24" s="33" t="s">
        <v>86</v>
      </c>
      <c r="D24" s="96">
        <v>93030677</v>
      </c>
      <c r="E24" s="35" t="s">
        <v>55</v>
      </c>
      <c r="F24" s="95" t="s">
        <v>129</v>
      </c>
      <c r="G24" s="240">
        <v>0.96519999999999995</v>
      </c>
      <c r="H24" s="230">
        <v>0.91849999999999998</v>
      </c>
      <c r="I24" s="230">
        <v>0.95860000000000001</v>
      </c>
      <c r="J24" s="228">
        <f t="shared" si="7"/>
        <v>0.90249999999999997</v>
      </c>
      <c r="K24" s="230">
        <f t="shared" si="8"/>
        <v>0.89449999999999996</v>
      </c>
      <c r="L24" s="63">
        <f>J24</f>
        <v>0.90249999999999997</v>
      </c>
      <c r="M24" s="146">
        <v>0.75</v>
      </c>
      <c r="N24" s="147">
        <v>0.7920949074074074</v>
      </c>
      <c r="O24" s="156">
        <f t="shared" si="2"/>
        <v>4.20949074074074E-2</v>
      </c>
      <c r="P24" s="39">
        <f t="shared" si="3"/>
        <v>3637</v>
      </c>
      <c r="Q24" s="40">
        <f t="shared" si="6"/>
        <v>3282.3924999999999</v>
      </c>
      <c r="R24" s="196">
        <v>8</v>
      </c>
    </row>
    <row r="25" spans="1:18" ht="29" customHeight="1" x14ac:dyDescent="0.2">
      <c r="A25" s="140" t="s">
        <v>105</v>
      </c>
      <c r="B25" s="108">
        <v>11168</v>
      </c>
      <c r="C25" s="33" t="s">
        <v>95</v>
      </c>
      <c r="D25" s="96">
        <v>93030679</v>
      </c>
      <c r="E25" s="35" t="s">
        <v>94</v>
      </c>
      <c r="F25" s="95" t="s">
        <v>102</v>
      </c>
      <c r="G25" s="240">
        <v>0.99109999999999998</v>
      </c>
      <c r="H25" s="230">
        <v>0.94269999999999998</v>
      </c>
      <c r="I25" s="230">
        <v>0.98360000000000003</v>
      </c>
      <c r="J25" s="228">
        <f t="shared" si="7"/>
        <v>0.92669999999999997</v>
      </c>
      <c r="K25" s="230">
        <f t="shared" si="8"/>
        <v>0.91869999999999996</v>
      </c>
      <c r="L25" s="63">
        <f>J25</f>
        <v>0.92669999999999997</v>
      </c>
      <c r="M25" s="146">
        <v>0.75</v>
      </c>
      <c r="N25" s="147">
        <v>0.78541666666666676</v>
      </c>
      <c r="O25" s="156">
        <f t="shared" si="2"/>
        <v>3.5416666666666763E-2</v>
      </c>
      <c r="P25" s="39">
        <f t="shared" si="3"/>
        <v>3060</v>
      </c>
      <c r="Q25" s="40">
        <f t="shared" si="6"/>
        <v>2835.7019999999998</v>
      </c>
      <c r="R25" s="221">
        <v>1</v>
      </c>
    </row>
    <row r="26" spans="1:18" ht="29" customHeight="1" x14ac:dyDescent="0.2">
      <c r="A26" s="140" t="s">
        <v>105</v>
      </c>
      <c r="B26" s="118">
        <v>6609</v>
      </c>
      <c r="C26" s="119" t="s">
        <v>106</v>
      </c>
      <c r="D26" s="120"/>
      <c r="E26" s="121" t="s">
        <v>148</v>
      </c>
      <c r="F26" s="122" t="s">
        <v>101</v>
      </c>
      <c r="G26" s="242">
        <v>0.96699999999999997</v>
      </c>
      <c r="H26" s="243">
        <v>0.93179999999999996</v>
      </c>
      <c r="I26" s="243">
        <v>0.96030000000000004</v>
      </c>
      <c r="J26" s="228">
        <f t="shared" si="7"/>
        <v>0.91579999999999995</v>
      </c>
      <c r="K26" s="230">
        <f t="shared" si="8"/>
        <v>0.90779999999999994</v>
      </c>
      <c r="L26" s="125">
        <f>H26</f>
        <v>0.93179999999999996</v>
      </c>
      <c r="M26" s="146">
        <v>0.75</v>
      </c>
      <c r="N26" s="147">
        <v>0.78732638888888884</v>
      </c>
      <c r="O26" s="156">
        <f t="shared" si="2"/>
        <v>3.732638888888884E-2</v>
      </c>
      <c r="P26" s="39">
        <f t="shared" si="3"/>
        <v>3225</v>
      </c>
      <c r="Q26" s="40">
        <f t="shared" si="6"/>
        <v>3005.0549999999998</v>
      </c>
      <c r="R26" s="221">
        <v>4</v>
      </c>
    </row>
    <row r="27" spans="1:18" ht="29" customHeight="1" x14ac:dyDescent="0.2">
      <c r="A27" s="140" t="s">
        <v>105</v>
      </c>
      <c r="B27" s="108">
        <v>5961</v>
      </c>
      <c r="C27" s="33" t="s">
        <v>74</v>
      </c>
      <c r="D27" s="34" t="s">
        <v>111</v>
      </c>
      <c r="E27" s="35" t="s">
        <v>147</v>
      </c>
      <c r="F27" s="166" t="s">
        <v>118</v>
      </c>
      <c r="G27" s="170">
        <v>0.84650000000000003</v>
      </c>
      <c r="H27" s="170">
        <v>0.82299999999999995</v>
      </c>
      <c r="I27" s="170">
        <v>0.83830000000000005</v>
      </c>
      <c r="J27" s="228">
        <f t="shared" si="7"/>
        <v>0.80699999999999994</v>
      </c>
      <c r="K27" s="230">
        <f t="shared" si="8"/>
        <v>0.79899999999999993</v>
      </c>
      <c r="L27" s="125">
        <f>G27</f>
        <v>0.84650000000000003</v>
      </c>
      <c r="M27" s="146">
        <v>0.75</v>
      </c>
      <c r="N27" s="147">
        <v>0.78899305555555566</v>
      </c>
      <c r="O27" s="156">
        <f t="shared" si="2"/>
        <v>3.8993055555555656E-2</v>
      </c>
      <c r="P27" s="39">
        <f t="shared" si="3"/>
        <v>3369</v>
      </c>
      <c r="Q27" s="40">
        <f t="shared" si="6"/>
        <v>2851.8585000000003</v>
      </c>
      <c r="R27" s="221">
        <v>2</v>
      </c>
    </row>
    <row r="28" spans="1:18" ht="29" customHeight="1" x14ac:dyDescent="0.2">
      <c r="A28" s="160" t="s">
        <v>130</v>
      </c>
      <c r="B28" s="144">
        <v>5400</v>
      </c>
      <c r="C28" s="49" t="s">
        <v>126</v>
      </c>
      <c r="D28" s="49"/>
      <c r="E28" s="49" t="s">
        <v>127</v>
      </c>
      <c r="F28" s="49"/>
      <c r="G28" s="207">
        <v>0.91010000000000002</v>
      </c>
      <c r="H28" s="207">
        <v>0.87649999999999995</v>
      </c>
      <c r="I28" s="207">
        <v>0.89490000000000003</v>
      </c>
      <c r="J28" s="228">
        <f t="shared" si="7"/>
        <v>0.86049999999999993</v>
      </c>
      <c r="K28" s="230">
        <f t="shared" si="8"/>
        <v>0.85249999999999992</v>
      </c>
      <c r="L28" s="125">
        <f>J28</f>
        <v>0.86049999999999993</v>
      </c>
      <c r="M28" s="146">
        <v>0.75</v>
      </c>
      <c r="N28" s="147">
        <v>0.80428240740740742</v>
      </c>
      <c r="O28" s="156">
        <f t="shared" si="2"/>
        <v>5.4282407407407418E-2</v>
      </c>
      <c r="P28" s="39">
        <f t="shared" si="3"/>
        <v>4690</v>
      </c>
      <c r="Q28" s="40">
        <f t="shared" si="6"/>
        <v>4035.7449999999999</v>
      </c>
      <c r="R28" s="221">
        <v>9</v>
      </c>
    </row>
    <row r="29" spans="1:18" ht="29" customHeight="1" x14ac:dyDescent="0.2">
      <c r="A29" s="141"/>
      <c r="B29" s="144"/>
      <c r="C29" s="49"/>
      <c r="D29" s="49"/>
      <c r="E29" s="49"/>
      <c r="F29" s="49"/>
      <c r="G29" s="49"/>
      <c r="H29" s="49"/>
      <c r="I29" s="49"/>
      <c r="J29" s="49"/>
      <c r="K29" s="260"/>
      <c r="L29" s="49"/>
      <c r="M29" s="154"/>
      <c r="N29" s="154"/>
      <c r="O29" s="153"/>
      <c r="P29" s="39" t="str">
        <f t="shared" ref="P29:P31" si="9">IF(N29="","",SUM((HOUR(O29)*3600))+(MINUTE(O29)*60)+(SECOND(O29)))</f>
        <v/>
      </c>
      <c r="Q29" s="40" t="str">
        <f t="shared" ref="Q29:Q31" si="10">IF(L29="","",P29*L29)</f>
        <v/>
      </c>
      <c r="R29" s="221"/>
    </row>
    <row r="30" spans="1:18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260"/>
      <c r="L30" s="49"/>
      <c r="M30" s="155"/>
      <c r="N30" s="155"/>
      <c r="O30" s="246" t="str">
        <f t="shared" ref="O30:O31" si="11">IF(N30="","",N30-M30)</f>
        <v/>
      </c>
      <c r="P30" s="39" t="str">
        <f t="shared" si="9"/>
        <v/>
      </c>
      <c r="Q30" s="40" t="str">
        <f t="shared" si="10"/>
        <v/>
      </c>
      <c r="R30" s="252"/>
    </row>
    <row r="31" spans="1:18" x14ac:dyDescent="0.2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260"/>
      <c r="L31" s="49"/>
      <c r="M31" s="155"/>
      <c r="N31" s="155"/>
      <c r="O31" s="156" t="str">
        <f t="shared" si="11"/>
        <v/>
      </c>
      <c r="P31" s="39" t="str">
        <f t="shared" si="9"/>
        <v/>
      </c>
      <c r="Q31" s="40" t="str">
        <f t="shared" si="10"/>
        <v/>
      </c>
      <c r="R31" s="252"/>
    </row>
  </sheetData>
  <pageMargins left="0" right="0" top="0.74803149606299213" bottom="0.74803149606299213" header="0.31496062992125984" footer="0.31496062992125984"/>
  <pageSetup paperSize="9" scale="5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03A88-3AED-814E-8F7F-9817E16035BF}">
  <sheetPr>
    <tabColor rgb="FFFFFF00"/>
    <pageSetUpPr fitToPage="1"/>
  </sheetPr>
  <dimension ref="A1:R31"/>
  <sheetViews>
    <sheetView workbookViewId="0">
      <selection activeCell="V7" sqref="V7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  <col min="18" max="18" width="10.6640625" style="223"/>
  </cols>
  <sheetData>
    <row r="1" spans="1:18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256"/>
      <c r="L1" s="2"/>
      <c r="M1" s="2"/>
      <c r="N1" s="2"/>
      <c r="O1" s="2"/>
      <c r="P1" s="2"/>
      <c r="Q1" s="2"/>
      <c r="R1" s="4"/>
    </row>
    <row r="2" spans="1:18" ht="16" thickBot="1" x14ac:dyDescent="0.25">
      <c r="A2" s="129" t="s">
        <v>0</v>
      </c>
      <c r="B2" s="192"/>
      <c r="C2" s="84" t="s">
        <v>76</v>
      </c>
      <c r="D2" s="6"/>
      <c r="E2" s="7"/>
      <c r="F2" s="8" t="s">
        <v>1</v>
      </c>
      <c r="G2" s="9">
        <v>11</v>
      </c>
      <c r="H2" s="9"/>
      <c r="I2" s="10" t="s">
        <v>2</v>
      </c>
      <c r="J2" s="178">
        <v>45104</v>
      </c>
      <c r="K2" s="257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8" ht="43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58" t="s">
        <v>146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8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5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8" ht="29" customHeight="1" x14ac:dyDescent="0.2">
      <c r="A5" s="160" t="s">
        <v>130</v>
      </c>
      <c r="B5" s="32">
        <v>87</v>
      </c>
      <c r="C5" s="33" t="s">
        <v>72</v>
      </c>
      <c r="D5" s="34">
        <v>91769973</v>
      </c>
      <c r="E5" s="65" t="s">
        <v>73</v>
      </c>
      <c r="F5" s="35"/>
      <c r="G5" s="226">
        <v>0.85670000000000002</v>
      </c>
      <c r="H5" s="227">
        <v>0.82130000000000003</v>
      </c>
      <c r="I5" s="227">
        <v>0.84179999999999999</v>
      </c>
      <c r="J5" s="228">
        <f>H5-0.016</f>
        <v>0.80530000000000002</v>
      </c>
      <c r="K5" s="230">
        <f>H5-0.024</f>
        <v>0.79730000000000001</v>
      </c>
      <c r="L5" s="61"/>
      <c r="M5" s="146"/>
      <c r="N5" s="147"/>
      <c r="O5" s="156" t="str">
        <f t="shared" ref="O5" si="0">IF(N5="","",N5-M5)</f>
        <v/>
      </c>
      <c r="P5" s="39" t="str">
        <f t="shared" ref="P5" si="1">IF(N5="","",SUM((HOUR(O5)*3600))+(MINUTE(O5)*60)+(SECOND(O5)))</f>
        <v/>
      </c>
      <c r="Q5" s="40" t="str">
        <f t="shared" ref="Q5" si="2">IF(L5="","",P5*L5)</f>
        <v/>
      </c>
      <c r="R5" s="41"/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230">
        <v>0.90910000000000002</v>
      </c>
      <c r="H6" s="230">
        <v>0.87450000000000006</v>
      </c>
      <c r="I6" s="230">
        <v>0.90059999999999996</v>
      </c>
      <c r="J6" s="228">
        <f t="shared" ref="J6:J9" si="3">H6-0.016</f>
        <v>0.85850000000000004</v>
      </c>
      <c r="K6" s="230">
        <f t="shared" ref="K6:K9" si="4">H6-0.024</f>
        <v>0.85050000000000003</v>
      </c>
      <c r="L6" s="61">
        <f>G6</f>
        <v>0.90910000000000002</v>
      </c>
      <c r="M6" s="146">
        <v>0.75</v>
      </c>
      <c r="N6" s="147">
        <v>0.78909722222222223</v>
      </c>
      <c r="O6" s="156">
        <f t="shared" ref="O6:O28" si="5">IF(N6="","",N6-M6)</f>
        <v>3.9097222222222228E-2</v>
      </c>
      <c r="P6" s="39">
        <f t="shared" ref="P6:P28" si="6">IF(N6="","",SUM((HOUR(O6)*3600))+(MINUTE(O6)*60)+(SECOND(O6)))</f>
        <v>3378</v>
      </c>
      <c r="Q6" s="40">
        <f t="shared" ref="Q6:Q28" si="7">IF(L6="","",P6*L6)</f>
        <v>3070.9398000000001</v>
      </c>
      <c r="R6" s="41">
        <v>1</v>
      </c>
    </row>
    <row r="7" spans="1:18" ht="29" customHeight="1" x14ac:dyDescent="0.2">
      <c r="A7" s="134" t="s">
        <v>134</v>
      </c>
      <c r="B7" s="32">
        <v>5828</v>
      </c>
      <c r="C7" s="35" t="s">
        <v>76</v>
      </c>
      <c r="D7" s="93" t="s">
        <v>77</v>
      </c>
      <c r="E7" s="65" t="s">
        <v>153</v>
      </c>
      <c r="F7" s="35" t="s">
        <v>78</v>
      </c>
      <c r="G7" s="230">
        <v>0.90910000000000002</v>
      </c>
      <c r="H7" s="230">
        <v>0.87450000000000006</v>
      </c>
      <c r="I7" s="230">
        <v>0.90059999999999996</v>
      </c>
      <c r="J7" s="228">
        <f t="shared" si="3"/>
        <v>0.85850000000000004</v>
      </c>
      <c r="K7" s="230">
        <f t="shared" si="4"/>
        <v>0.85050000000000003</v>
      </c>
      <c r="L7" s="61"/>
      <c r="M7" s="146"/>
      <c r="N7" s="147"/>
      <c r="O7" s="156" t="str">
        <f t="shared" si="5"/>
        <v/>
      </c>
      <c r="P7" s="39" t="str">
        <f t="shared" si="6"/>
        <v/>
      </c>
      <c r="Q7" s="40" t="str">
        <f t="shared" si="7"/>
        <v/>
      </c>
      <c r="R7" s="41">
        <v>4</v>
      </c>
    </row>
    <row r="8" spans="1:18" ht="29" customHeight="1" x14ac:dyDescent="0.2">
      <c r="A8" s="171" t="s">
        <v>135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230">
        <v>0.90910000000000002</v>
      </c>
      <c r="H8" s="230">
        <v>0.87450000000000006</v>
      </c>
      <c r="I8" s="230">
        <v>0.90059999999999996</v>
      </c>
      <c r="J8" s="228">
        <f t="shared" si="3"/>
        <v>0.85850000000000004</v>
      </c>
      <c r="K8" s="230">
        <f t="shared" si="4"/>
        <v>0.85050000000000003</v>
      </c>
      <c r="L8" s="61">
        <f>G8</f>
        <v>0.90910000000000002</v>
      </c>
      <c r="M8" s="146">
        <v>0.75</v>
      </c>
      <c r="N8" s="147">
        <v>0.8031018518518519</v>
      </c>
      <c r="O8" s="156">
        <f t="shared" si="5"/>
        <v>5.31018518518519E-2</v>
      </c>
      <c r="P8" s="39">
        <f t="shared" si="6"/>
        <v>4588</v>
      </c>
      <c r="Q8" s="40">
        <f t="shared" si="7"/>
        <v>4170.9508000000005</v>
      </c>
      <c r="R8" s="41">
        <v>3</v>
      </c>
    </row>
    <row r="9" spans="1:18" ht="29" customHeight="1" thickBot="1" x14ac:dyDescent="0.25">
      <c r="A9" s="213" t="s">
        <v>135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230">
        <v>0.90910000000000002</v>
      </c>
      <c r="H9" s="230">
        <v>0.87450000000000006</v>
      </c>
      <c r="I9" s="230">
        <v>0.90059999999999996</v>
      </c>
      <c r="J9" s="228">
        <f t="shared" si="3"/>
        <v>0.85850000000000004</v>
      </c>
      <c r="K9" s="230">
        <f t="shared" si="4"/>
        <v>0.85050000000000003</v>
      </c>
      <c r="L9" s="78">
        <f>G9</f>
        <v>0.90910000000000002</v>
      </c>
      <c r="M9" s="148">
        <v>0.75</v>
      </c>
      <c r="N9" s="149">
        <v>0.80177083333333332</v>
      </c>
      <c r="O9" s="202">
        <f t="shared" si="5"/>
        <v>5.1770833333333321E-2</v>
      </c>
      <c r="P9" s="79">
        <f t="shared" si="6"/>
        <v>4473</v>
      </c>
      <c r="Q9" s="80">
        <f t="shared" si="7"/>
        <v>4066.4043000000001</v>
      </c>
      <c r="R9" s="81">
        <v>2</v>
      </c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233"/>
      <c r="H10" s="234"/>
      <c r="I10" s="235"/>
      <c r="J10" s="236"/>
      <c r="K10" s="235"/>
      <c r="L10" s="107"/>
      <c r="M10" s="281"/>
      <c r="N10" s="149"/>
      <c r="O10" s="202" t="str">
        <f t="shared" si="5"/>
        <v/>
      </c>
      <c r="P10" s="79" t="str">
        <f t="shared" si="6"/>
        <v/>
      </c>
      <c r="Q10" s="80" t="str">
        <f t="shared" si="7"/>
        <v/>
      </c>
      <c r="R10" s="90"/>
    </row>
    <row r="11" spans="1:18" ht="29" customHeight="1" x14ac:dyDescent="0.2">
      <c r="A11" s="143" t="s">
        <v>137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226">
        <f>0.9723*1.005</f>
        <v>0.97716149999999991</v>
      </c>
      <c r="H11" s="237">
        <f>0.8925*1.005</f>
        <v>0.89696249999999988</v>
      </c>
      <c r="I11" s="237">
        <f>0.9606*1.005</f>
        <v>0.9654029999999999</v>
      </c>
      <c r="J11" s="228">
        <f t="shared" ref="J11:J28" si="8">H11-0.016</f>
        <v>0.88096249999999987</v>
      </c>
      <c r="K11" s="230">
        <f t="shared" ref="K11:K28" si="9">H11-0.024</f>
        <v>0.87296249999999986</v>
      </c>
      <c r="L11" s="72"/>
      <c r="M11" s="146"/>
      <c r="N11" s="147"/>
      <c r="O11" s="156" t="str">
        <f t="shared" si="5"/>
        <v/>
      </c>
      <c r="P11" s="39" t="str">
        <f t="shared" si="6"/>
        <v/>
      </c>
      <c r="Q11" s="40" t="str">
        <f t="shared" si="7"/>
        <v/>
      </c>
      <c r="R11" s="41"/>
    </row>
    <row r="12" spans="1:18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239">
        <v>0.92159999999999997</v>
      </c>
      <c r="H12" s="230">
        <v>0.87390000000000001</v>
      </c>
      <c r="I12" s="230">
        <v>0.91359999999999997</v>
      </c>
      <c r="J12" s="228">
        <f t="shared" si="8"/>
        <v>0.8579</v>
      </c>
      <c r="K12" s="230">
        <f t="shared" si="9"/>
        <v>0.84989999999999999</v>
      </c>
      <c r="L12" s="61">
        <f>H12</f>
        <v>0.87390000000000001</v>
      </c>
      <c r="M12" s="146">
        <v>0.75</v>
      </c>
      <c r="N12" s="147">
        <v>0.80385416666666665</v>
      </c>
      <c r="O12" s="156">
        <f t="shared" si="5"/>
        <v>5.3854166666666647E-2</v>
      </c>
      <c r="P12" s="39">
        <f t="shared" si="6"/>
        <v>4653</v>
      </c>
      <c r="Q12" s="40">
        <f t="shared" si="7"/>
        <v>4066.2566999999999</v>
      </c>
      <c r="R12" s="41">
        <v>2</v>
      </c>
    </row>
    <row r="13" spans="1:18" ht="29" customHeight="1" x14ac:dyDescent="0.2">
      <c r="A13" s="159" t="s">
        <v>139</v>
      </c>
      <c r="B13" s="32">
        <v>15551</v>
      </c>
      <c r="C13" s="33" t="s">
        <v>35</v>
      </c>
      <c r="D13" s="43">
        <v>91747027</v>
      </c>
      <c r="E13" s="44" t="s">
        <v>36</v>
      </c>
      <c r="F13" s="35" t="s">
        <v>37</v>
      </c>
      <c r="G13" s="226">
        <f>0.9369*1.005</f>
        <v>0.94158449999999982</v>
      </c>
      <c r="H13" s="227">
        <f>G13-0.025</f>
        <v>0.9165844999999998</v>
      </c>
      <c r="I13" s="230"/>
      <c r="J13" s="228">
        <f t="shared" si="8"/>
        <v>0.90058449999999979</v>
      </c>
      <c r="K13" s="230">
        <f t="shared" si="9"/>
        <v>0.89258449999999978</v>
      </c>
      <c r="L13" s="61"/>
      <c r="M13" s="146"/>
      <c r="N13" s="147"/>
      <c r="O13" s="156" t="str">
        <f t="shared" si="5"/>
        <v/>
      </c>
      <c r="P13" s="39" t="str">
        <f t="shared" si="6"/>
        <v/>
      </c>
      <c r="Q13" s="40" t="str">
        <f t="shared" si="7"/>
        <v/>
      </c>
      <c r="R13" s="41"/>
    </row>
    <row r="14" spans="1:18" ht="29" customHeight="1" x14ac:dyDescent="0.2">
      <c r="A14" s="194" t="s">
        <v>105</v>
      </c>
      <c r="B14" s="32">
        <v>9801</v>
      </c>
      <c r="C14" s="33" t="s">
        <v>41</v>
      </c>
      <c r="D14" s="34">
        <v>91357059</v>
      </c>
      <c r="E14" s="35" t="s">
        <v>42</v>
      </c>
      <c r="F14" s="35" t="s">
        <v>43</v>
      </c>
      <c r="G14" s="239">
        <f>0.937</f>
        <v>0.93700000000000006</v>
      </c>
      <c r="H14" s="230">
        <v>0.88260000000000005</v>
      </c>
      <c r="I14" s="230">
        <v>0.92310000000000003</v>
      </c>
      <c r="J14" s="228">
        <f t="shared" si="8"/>
        <v>0.86660000000000004</v>
      </c>
      <c r="K14" s="230">
        <f t="shared" si="9"/>
        <v>0.85860000000000003</v>
      </c>
      <c r="L14" s="61">
        <f>G14</f>
        <v>0.93700000000000006</v>
      </c>
      <c r="M14" s="146">
        <v>0.75</v>
      </c>
      <c r="N14" s="147">
        <v>0.80364583333333339</v>
      </c>
      <c r="O14" s="156">
        <f t="shared" si="5"/>
        <v>5.3645833333333393E-2</v>
      </c>
      <c r="P14" s="39">
        <f t="shared" si="6"/>
        <v>4635</v>
      </c>
      <c r="Q14" s="40">
        <f t="shared" si="7"/>
        <v>4342.9949999999999</v>
      </c>
      <c r="R14" s="41">
        <v>6</v>
      </c>
    </row>
    <row r="15" spans="1:18" ht="29" customHeight="1" x14ac:dyDescent="0.2">
      <c r="A15" s="159" t="s">
        <v>138</v>
      </c>
      <c r="B15" s="32">
        <v>10421</v>
      </c>
      <c r="C15" s="33" t="s">
        <v>44</v>
      </c>
      <c r="D15" s="117">
        <v>91849410</v>
      </c>
      <c r="E15" s="45" t="s">
        <v>45</v>
      </c>
      <c r="F15" s="35" t="s">
        <v>46</v>
      </c>
      <c r="G15" s="226">
        <f>1.0472*1.005</f>
        <v>1.0524359999999997</v>
      </c>
      <c r="H15" s="227">
        <f>1.0034*1.005</f>
        <v>1.0084169999999999</v>
      </c>
      <c r="I15" s="227">
        <f>1.0354*1.005</f>
        <v>1.0405770000000001</v>
      </c>
      <c r="J15" s="228">
        <f t="shared" si="8"/>
        <v>0.99241699999999988</v>
      </c>
      <c r="K15" s="230">
        <f t="shared" si="9"/>
        <v>0.98441699999999988</v>
      </c>
      <c r="L15" s="61"/>
      <c r="M15" s="146"/>
      <c r="N15" s="147"/>
      <c r="O15" s="156" t="str">
        <f t="shared" si="5"/>
        <v/>
      </c>
      <c r="P15" s="39" t="str">
        <f t="shared" si="6"/>
        <v/>
      </c>
      <c r="Q15" s="40" t="str">
        <f t="shared" si="7"/>
        <v/>
      </c>
      <c r="R15" s="41"/>
    </row>
    <row r="16" spans="1:18" ht="29" customHeight="1" x14ac:dyDescent="0.2">
      <c r="A16" s="131" t="s">
        <v>140</v>
      </c>
      <c r="B16" s="32">
        <v>10528</v>
      </c>
      <c r="C16" s="33" t="s">
        <v>47</v>
      </c>
      <c r="D16" s="34" t="s">
        <v>48</v>
      </c>
      <c r="E16" s="45" t="s">
        <v>49</v>
      </c>
      <c r="F16" s="35" t="s">
        <v>50</v>
      </c>
      <c r="G16" s="227">
        <f>0.9897*1.005</f>
        <v>0.99464849999999994</v>
      </c>
      <c r="H16" s="227">
        <f>0.9561*1.005</f>
        <v>0.9608804999999998</v>
      </c>
      <c r="I16" s="227">
        <f>0.9787*1.005</f>
        <v>0.9835934999999999</v>
      </c>
      <c r="J16" s="228">
        <f t="shared" si="8"/>
        <v>0.94488049999999979</v>
      </c>
      <c r="K16" s="230">
        <f t="shared" si="9"/>
        <v>0.93688049999999978</v>
      </c>
      <c r="L16" s="61"/>
      <c r="M16" s="146"/>
      <c r="N16" s="147"/>
      <c r="O16" s="156" t="str">
        <f t="shared" si="5"/>
        <v/>
      </c>
      <c r="P16" s="39" t="str">
        <f t="shared" si="6"/>
        <v/>
      </c>
      <c r="Q16" s="40" t="str">
        <f t="shared" si="7"/>
        <v/>
      </c>
      <c r="R16" s="41"/>
    </row>
    <row r="17" spans="1:18" ht="29" customHeight="1" x14ac:dyDescent="0.2">
      <c r="A17" s="134" t="s">
        <v>105</v>
      </c>
      <c r="B17" s="32">
        <v>15028</v>
      </c>
      <c r="C17" s="33" t="s">
        <v>51</v>
      </c>
      <c r="D17" s="34" t="s">
        <v>52</v>
      </c>
      <c r="E17" s="35" t="s">
        <v>53</v>
      </c>
      <c r="F17" s="35" t="s">
        <v>54</v>
      </c>
      <c r="G17" s="230">
        <v>1.0379</v>
      </c>
      <c r="H17" s="230">
        <v>0.98650000000000004</v>
      </c>
      <c r="I17" s="230">
        <v>1.0278</v>
      </c>
      <c r="J17" s="228">
        <f t="shared" si="8"/>
        <v>0.97050000000000003</v>
      </c>
      <c r="K17" s="230">
        <f t="shared" si="9"/>
        <v>0.96250000000000002</v>
      </c>
      <c r="L17" s="61"/>
      <c r="M17" s="146"/>
      <c r="N17" s="147"/>
      <c r="O17" s="156" t="str">
        <f t="shared" si="5"/>
        <v/>
      </c>
      <c r="P17" s="39" t="str">
        <f t="shared" si="6"/>
        <v/>
      </c>
      <c r="Q17" s="40" t="str">
        <f t="shared" si="7"/>
        <v/>
      </c>
      <c r="R17" s="41"/>
    </row>
    <row r="18" spans="1:18" ht="29" customHeight="1" x14ac:dyDescent="0.2">
      <c r="A18" s="134" t="s">
        <v>105</v>
      </c>
      <c r="B18" s="32">
        <v>10482</v>
      </c>
      <c r="C18" s="33" t="s">
        <v>56</v>
      </c>
      <c r="D18" s="34">
        <v>95031701</v>
      </c>
      <c r="E18" s="35" t="s">
        <v>49</v>
      </c>
      <c r="F18" s="35" t="s">
        <v>110</v>
      </c>
      <c r="G18" s="240">
        <v>0.96289999999999998</v>
      </c>
      <c r="H18" s="230">
        <v>0.91649999999999998</v>
      </c>
      <c r="I18" s="230">
        <v>0.94950000000000001</v>
      </c>
      <c r="J18" s="228">
        <f t="shared" si="8"/>
        <v>0.90049999999999997</v>
      </c>
      <c r="K18" s="230">
        <f t="shared" si="9"/>
        <v>0.89249999999999996</v>
      </c>
      <c r="L18" s="61">
        <f>H18</f>
        <v>0.91649999999999998</v>
      </c>
      <c r="M18" s="146">
        <v>0.75</v>
      </c>
      <c r="N18" s="147">
        <v>0.80313657407407402</v>
      </c>
      <c r="O18" s="156">
        <f t="shared" si="5"/>
        <v>5.3136574074074017E-2</v>
      </c>
      <c r="P18" s="39">
        <f t="shared" si="6"/>
        <v>4591</v>
      </c>
      <c r="Q18" s="40">
        <f t="shared" si="7"/>
        <v>4207.6514999999999</v>
      </c>
      <c r="R18" s="196">
        <v>5</v>
      </c>
    </row>
    <row r="19" spans="1:18" ht="29" customHeight="1" x14ac:dyDescent="0.2">
      <c r="A19" s="171" t="s">
        <v>105</v>
      </c>
      <c r="B19" s="32">
        <v>12245</v>
      </c>
      <c r="C19" s="33" t="s">
        <v>57</v>
      </c>
      <c r="D19" s="34" t="s">
        <v>58</v>
      </c>
      <c r="E19" s="35" t="s">
        <v>59</v>
      </c>
      <c r="F19" s="35"/>
      <c r="G19" s="240">
        <v>0.97940000000000005</v>
      </c>
      <c r="H19" s="230">
        <v>0.92900000000000005</v>
      </c>
      <c r="I19" s="230">
        <v>0.97170000000000001</v>
      </c>
      <c r="J19" s="228">
        <f t="shared" si="8"/>
        <v>0.91300000000000003</v>
      </c>
      <c r="K19" s="230">
        <f t="shared" si="9"/>
        <v>0.90500000000000003</v>
      </c>
      <c r="L19" s="61"/>
      <c r="M19" s="146"/>
      <c r="N19" s="147"/>
      <c r="O19" s="156" t="str">
        <f t="shared" si="5"/>
        <v/>
      </c>
      <c r="P19" s="39" t="str">
        <f t="shared" si="6"/>
        <v/>
      </c>
      <c r="Q19" s="40" t="str">
        <f t="shared" si="7"/>
        <v/>
      </c>
      <c r="R19" s="196"/>
    </row>
    <row r="20" spans="1:18" ht="29" customHeight="1" x14ac:dyDescent="0.2">
      <c r="A20" s="131" t="s">
        <v>140</v>
      </c>
      <c r="B20" s="32">
        <v>16300</v>
      </c>
      <c r="C20" s="33" t="s">
        <v>60</v>
      </c>
      <c r="D20" s="34" t="s">
        <v>63</v>
      </c>
      <c r="E20" s="35" t="s">
        <v>62</v>
      </c>
      <c r="F20" s="35" t="s">
        <v>61</v>
      </c>
      <c r="G20" s="240"/>
      <c r="H20" s="227">
        <f>0.8581*1.005</f>
        <v>0.86239049999999984</v>
      </c>
      <c r="I20" s="230"/>
      <c r="J20" s="228">
        <f t="shared" si="8"/>
        <v>0.84639049999999982</v>
      </c>
      <c r="K20" s="230">
        <f t="shared" si="9"/>
        <v>0.83839049999999982</v>
      </c>
      <c r="L20" s="61"/>
      <c r="M20" s="146"/>
      <c r="N20" s="147"/>
      <c r="O20" s="156" t="str">
        <f t="shared" si="5"/>
        <v/>
      </c>
      <c r="P20" s="39" t="str">
        <f t="shared" si="6"/>
        <v/>
      </c>
      <c r="Q20" s="40" t="str">
        <f t="shared" si="7"/>
        <v/>
      </c>
      <c r="R20" s="196"/>
    </row>
    <row r="21" spans="1:18" ht="29" customHeight="1" x14ac:dyDescent="0.2">
      <c r="A21" s="159" t="s">
        <v>141</v>
      </c>
      <c r="B21" s="32" t="s">
        <v>142</v>
      </c>
      <c r="C21" s="33" t="s">
        <v>64</v>
      </c>
      <c r="D21" s="34" t="s">
        <v>65</v>
      </c>
      <c r="E21" s="35" t="s">
        <v>66</v>
      </c>
      <c r="F21" s="35"/>
      <c r="G21" s="226">
        <v>0.84250000000000003</v>
      </c>
      <c r="H21" s="227">
        <v>0.80249999999999999</v>
      </c>
      <c r="I21" s="227">
        <v>0.79610000000000003</v>
      </c>
      <c r="J21" s="228">
        <f t="shared" si="8"/>
        <v>0.78649999999999998</v>
      </c>
      <c r="K21" s="230">
        <f t="shared" si="9"/>
        <v>0.77849999999999997</v>
      </c>
      <c r="L21" s="61"/>
      <c r="M21" s="146"/>
      <c r="N21" s="147"/>
      <c r="O21" s="156" t="str">
        <f t="shared" si="5"/>
        <v/>
      </c>
      <c r="P21" s="39" t="str">
        <f t="shared" si="6"/>
        <v/>
      </c>
      <c r="Q21" s="40" t="str">
        <f t="shared" si="7"/>
        <v/>
      </c>
      <c r="R21" s="196"/>
    </row>
    <row r="22" spans="1:18" ht="29" customHeight="1" x14ac:dyDescent="0.2">
      <c r="A22" s="140" t="s">
        <v>105</v>
      </c>
      <c r="B22" s="32">
        <v>1254</v>
      </c>
      <c r="C22" s="33" t="s">
        <v>79</v>
      </c>
      <c r="D22" s="34">
        <v>93499575</v>
      </c>
      <c r="E22" s="35" t="s">
        <v>19</v>
      </c>
      <c r="F22" s="35"/>
      <c r="G22" s="239"/>
      <c r="H22" s="230">
        <v>0.80310000000000004</v>
      </c>
      <c r="I22" s="230"/>
      <c r="J22" s="228">
        <f t="shared" si="8"/>
        <v>0.78710000000000002</v>
      </c>
      <c r="K22" s="230">
        <f t="shared" si="9"/>
        <v>0.77910000000000001</v>
      </c>
      <c r="L22" s="64"/>
      <c r="M22" s="146"/>
      <c r="N22" s="147"/>
      <c r="O22" s="156" t="str">
        <f t="shared" si="5"/>
        <v/>
      </c>
      <c r="P22" s="39" t="str">
        <f t="shared" si="6"/>
        <v/>
      </c>
      <c r="Q22" s="40" t="str">
        <f t="shared" si="7"/>
        <v/>
      </c>
      <c r="R22" s="196"/>
    </row>
    <row r="23" spans="1:18" ht="29" customHeight="1" x14ac:dyDescent="0.2">
      <c r="A23" s="159" t="s">
        <v>143</v>
      </c>
      <c r="B23" s="32">
        <v>6051</v>
      </c>
      <c r="C23" s="33" t="s">
        <v>83</v>
      </c>
      <c r="D23" s="34" t="s">
        <v>81</v>
      </c>
      <c r="E23" s="35" t="s">
        <v>82</v>
      </c>
      <c r="F23" s="35" t="s">
        <v>84</v>
      </c>
      <c r="G23" s="241">
        <v>0.9143</v>
      </c>
      <c r="H23" s="227">
        <v>0.88319999999999999</v>
      </c>
      <c r="I23" s="227">
        <v>0.90549999999999997</v>
      </c>
      <c r="J23" s="228">
        <f t="shared" si="8"/>
        <v>0.86719999999999997</v>
      </c>
      <c r="K23" s="230">
        <f t="shared" si="9"/>
        <v>0.85919999999999996</v>
      </c>
      <c r="L23" s="63"/>
      <c r="M23" s="146"/>
      <c r="N23" s="147"/>
      <c r="O23" s="156" t="str">
        <f t="shared" si="5"/>
        <v/>
      </c>
      <c r="P23" s="39" t="str">
        <f t="shared" si="6"/>
        <v/>
      </c>
      <c r="Q23" s="40" t="str">
        <f t="shared" si="7"/>
        <v/>
      </c>
      <c r="R23" s="196"/>
    </row>
    <row r="24" spans="1:18" ht="29" customHeight="1" x14ac:dyDescent="0.2">
      <c r="A24" s="140" t="s">
        <v>105</v>
      </c>
      <c r="B24" s="108">
        <v>10742</v>
      </c>
      <c r="C24" s="33" t="s">
        <v>86</v>
      </c>
      <c r="D24" s="96">
        <v>93030677</v>
      </c>
      <c r="E24" s="35" t="s">
        <v>55</v>
      </c>
      <c r="F24" s="95" t="s">
        <v>129</v>
      </c>
      <c r="G24" s="240">
        <v>0.96519999999999995</v>
      </c>
      <c r="H24" s="230">
        <v>0.91849999999999998</v>
      </c>
      <c r="I24" s="230">
        <v>0.95860000000000001</v>
      </c>
      <c r="J24" s="228">
        <f t="shared" si="8"/>
        <v>0.90249999999999997</v>
      </c>
      <c r="K24" s="230">
        <f t="shared" si="9"/>
        <v>0.89449999999999996</v>
      </c>
      <c r="L24" s="63">
        <f>G24</f>
        <v>0.96519999999999995</v>
      </c>
      <c r="M24" s="146">
        <v>0.75</v>
      </c>
      <c r="N24" s="147">
        <v>0.80837962962962961</v>
      </c>
      <c r="O24" s="156">
        <f t="shared" si="5"/>
        <v>5.8379629629629615E-2</v>
      </c>
      <c r="P24" s="39">
        <f t="shared" si="6"/>
        <v>5044</v>
      </c>
      <c r="Q24" s="40">
        <f t="shared" si="7"/>
        <v>4868.4687999999996</v>
      </c>
      <c r="R24" s="196">
        <v>7</v>
      </c>
    </row>
    <row r="25" spans="1:18" ht="29" customHeight="1" x14ac:dyDescent="0.2">
      <c r="A25" s="140" t="s">
        <v>105</v>
      </c>
      <c r="B25" s="108">
        <v>11168</v>
      </c>
      <c r="C25" s="33" t="s">
        <v>95</v>
      </c>
      <c r="D25" s="96">
        <v>93030679</v>
      </c>
      <c r="E25" s="35" t="s">
        <v>94</v>
      </c>
      <c r="F25" s="95" t="s">
        <v>102</v>
      </c>
      <c r="G25" s="240">
        <v>0.99109999999999998</v>
      </c>
      <c r="H25" s="230">
        <v>0.94269999999999998</v>
      </c>
      <c r="I25" s="230">
        <v>0.98360000000000003</v>
      </c>
      <c r="J25" s="228">
        <f t="shared" si="8"/>
        <v>0.92669999999999997</v>
      </c>
      <c r="K25" s="230">
        <f t="shared" si="9"/>
        <v>0.91869999999999996</v>
      </c>
      <c r="L25" s="63">
        <f>G25</f>
        <v>0.99109999999999998</v>
      </c>
      <c r="M25" s="146">
        <v>0.75</v>
      </c>
      <c r="N25" s="147">
        <v>0.7909722222222223</v>
      </c>
      <c r="O25" s="156">
        <f t="shared" si="5"/>
        <v>4.0972222222222299E-2</v>
      </c>
      <c r="P25" s="39">
        <f t="shared" si="6"/>
        <v>3540</v>
      </c>
      <c r="Q25" s="40">
        <f t="shared" si="7"/>
        <v>3508.4940000000001</v>
      </c>
      <c r="R25" s="221">
        <v>1</v>
      </c>
    </row>
    <row r="26" spans="1:18" ht="29" customHeight="1" x14ac:dyDescent="0.2">
      <c r="A26" s="140" t="s">
        <v>105</v>
      </c>
      <c r="B26" s="118">
        <v>6609</v>
      </c>
      <c r="C26" s="119" t="s">
        <v>106</v>
      </c>
      <c r="D26" s="120"/>
      <c r="E26" s="121" t="s">
        <v>148</v>
      </c>
      <c r="F26" s="122" t="s">
        <v>101</v>
      </c>
      <c r="G26" s="242">
        <v>0.96699999999999997</v>
      </c>
      <c r="H26" s="243">
        <v>0.93179999999999996</v>
      </c>
      <c r="I26" s="243">
        <v>0.96030000000000004</v>
      </c>
      <c r="J26" s="228">
        <f t="shared" si="8"/>
        <v>0.91579999999999995</v>
      </c>
      <c r="K26" s="230">
        <f t="shared" si="9"/>
        <v>0.90779999999999994</v>
      </c>
      <c r="L26" s="125">
        <f>K26</f>
        <v>0.90779999999999994</v>
      </c>
      <c r="M26" s="146">
        <v>0.75</v>
      </c>
      <c r="N26" s="147">
        <v>0.801875</v>
      </c>
      <c r="O26" s="156">
        <f t="shared" si="5"/>
        <v>5.1875000000000004E-2</v>
      </c>
      <c r="P26" s="39">
        <f t="shared" si="6"/>
        <v>4482</v>
      </c>
      <c r="Q26" s="40">
        <f t="shared" si="7"/>
        <v>4068.7595999999999</v>
      </c>
      <c r="R26" s="221">
        <v>3</v>
      </c>
    </row>
    <row r="27" spans="1:18" ht="29" customHeight="1" x14ac:dyDescent="0.2">
      <c r="A27" s="140" t="s">
        <v>105</v>
      </c>
      <c r="B27" s="108">
        <v>5961</v>
      </c>
      <c r="C27" s="33" t="s">
        <v>74</v>
      </c>
      <c r="D27" s="34" t="s">
        <v>111</v>
      </c>
      <c r="E27" s="35" t="s">
        <v>147</v>
      </c>
      <c r="F27" s="166" t="s">
        <v>118</v>
      </c>
      <c r="G27" s="170">
        <v>0.84650000000000003</v>
      </c>
      <c r="H27" s="170">
        <v>0.82299999999999995</v>
      </c>
      <c r="I27" s="170">
        <v>0.83830000000000005</v>
      </c>
      <c r="J27" s="228">
        <f t="shared" si="8"/>
        <v>0.80699999999999994</v>
      </c>
      <c r="K27" s="230">
        <f t="shared" si="9"/>
        <v>0.79899999999999993</v>
      </c>
      <c r="L27" s="125">
        <f>J27</f>
        <v>0.80699999999999994</v>
      </c>
      <c r="M27" s="146">
        <v>0.75</v>
      </c>
      <c r="N27" s="147">
        <v>0.80865740740740744</v>
      </c>
      <c r="O27" s="156">
        <f t="shared" si="5"/>
        <v>5.8657407407407436E-2</v>
      </c>
      <c r="P27" s="39">
        <f t="shared" si="6"/>
        <v>5068</v>
      </c>
      <c r="Q27" s="40">
        <f t="shared" si="7"/>
        <v>4089.8759999999997</v>
      </c>
      <c r="R27" s="221">
        <v>4</v>
      </c>
    </row>
    <row r="28" spans="1:18" ht="29" customHeight="1" x14ac:dyDescent="0.2">
      <c r="A28" s="160" t="s">
        <v>130</v>
      </c>
      <c r="B28" s="144">
        <v>5400</v>
      </c>
      <c r="C28" s="49" t="s">
        <v>126</v>
      </c>
      <c r="D28" s="49"/>
      <c r="E28" s="49" t="s">
        <v>127</v>
      </c>
      <c r="F28" s="49"/>
      <c r="G28" s="207">
        <v>0.91010000000000002</v>
      </c>
      <c r="H28" s="207">
        <v>0.87649999999999995</v>
      </c>
      <c r="I28" s="207">
        <v>0.89490000000000003</v>
      </c>
      <c r="J28" s="228">
        <f t="shared" si="8"/>
        <v>0.86049999999999993</v>
      </c>
      <c r="K28" s="230">
        <f t="shared" si="9"/>
        <v>0.85249999999999992</v>
      </c>
      <c r="L28" s="125"/>
      <c r="M28" s="146"/>
      <c r="N28" s="147"/>
      <c r="O28" s="156" t="str">
        <f t="shared" si="5"/>
        <v/>
      </c>
      <c r="P28" s="39" t="str">
        <f t="shared" si="6"/>
        <v/>
      </c>
      <c r="Q28" s="40" t="str">
        <f t="shared" si="7"/>
        <v/>
      </c>
      <c r="R28" s="221"/>
    </row>
    <row r="29" spans="1:18" ht="29" customHeight="1" x14ac:dyDescent="0.2">
      <c r="A29" s="141"/>
      <c r="B29" s="144"/>
      <c r="C29" s="49"/>
      <c r="D29" s="49"/>
      <c r="E29" s="49"/>
      <c r="F29" s="49"/>
      <c r="G29" s="49"/>
      <c r="H29" s="49"/>
      <c r="I29" s="49"/>
      <c r="J29" s="49"/>
      <c r="K29" s="260"/>
      <c r="L29" s="49"/>
      <c r="M29" s="154"/>
      <c r="N29" s="154"/>
      <c r="O29" s="153"/>
      <c r="P29" s="39" t="str">
        <f t="shared" ref="P29:P31" si="10">IF(N29="","",SUM((HOUR(O29)*3600))+(MINUTE(O29)*60)+(SECOND(O29)))</f>
        <v/>
      </c>
      <c r="Q29" s="40" t="str">
        <f t="shared" ref="Q29:Q31" si="11">IF(L29="","",P29*L29)</f>
        <v/>
      </c>
      <c r="R29" s="221"/>
    </row>
    <row r="30" spans="1:18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260"/>
      <c r="L30" s="49"/>
      <c r="M30" s="155"/>
      <c r="N30" s="155"/>
      <c r="O30" s="246" t="str">
        <f t="shared" ref="O30:O31" si="12">IF(N30="","",N30-M30)</f>
        <v/>
      </c>
      <c r="P30" s="39" t="str">
        <f t="shared" si="10"/>
        <v/>
      </c>
      <c r="Q30" s="40" t="str">
        <f t="shared" si="11"/>
        <v/>
      </c>
      <c r="R30" s="252"/>
    </row>
    <row r="31" spans="1:18" x14ac:dyDescent="0.2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260"/>
      <c r="L31" s="49"/>
      <c r="M31" s="155"/>
      <c r="N31" s="155"/>
      <c r="O31" s="156" t="str">
        <f t="shared" si="12"/>
        <v/>
      </c>
      <c r="P31" s="39" t="str">
        <f t="shared" si="10"/>
        <v/>
      </c>
      <c r="Q31" s="40" t="str">
        <f t="shared" si="11"/>
        <v/>
      </c>
      <c r="R31" s="252"/>
    </row>
  </sheetData>
  <pageMargins left="0" right="0" top="0.74803149606299213" bottom="0.74803149606299213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D770A-E4DC-F248-9A29-11FAD52334E1}">
  <sheetPr>
    <tabColor theme="4" tint="0.59999389629810485"/>
    <pageSetUpPr fitToPage="1"/>
  </sheetPr>
  <dimension ref="A1:R31"/>
  <sheetViews>
    <sheetView topLeftCell="A9" zoomScale="80" zoomScaleNormal="80" workbookViewId="0">
      <selection activeCell="R5" sqref="R5:R28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</cols>
  <sheetData>
    <row r="1" spans="1:18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256"/>
      <c r="L1" s="2"/>
      <c r="M1" s="2"/>
      <c r="N1" s="2"/>
      <c r="O1" s="2"/>
      <c r="P1" s="2"/>
      <c r="Q1" s="2"/>
      <c r="R1" s="4"/>
    </row>
    <row r="2" spans="1:18" ht="16" thickBot="1" x14ac:dyDescent="0.25">
      <c r="A2" s="129" t="s">
        <v>0</v>
      </c>
      <c r="B2" s="192"/>
      <c r="C2" s="84" t="s">
        <v>155</v>
      </c>
      <c r="D2" s="6"/>
      <c r="E2" s="7"/>
      <c r="F2" s="8" t="s">
        <v>1</v>
      </c>
      <c r="G2" s="9" t="s">
        <v>156</v>
      </c>
      <c r="H2" s="9"/>
      <c r="I2" s="10" t="s">
        <v>2</v>
      </c>
      <c r="J2" s="178">
        <v>45111</v>
      </c>
      <c r="K2" s="257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8" ht="43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58" t="s">
        <v>146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8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5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8" ht="29" customHeight="1" x14ac:dyDescent="0.2">
      <c r="A5" s="160" t="s">
        <v>130</v>
      </c>
      <c r="B5" s="32">
        <v>87</v>
      </c>
      <c r="C5" s="33" t="s">
        <v>72</v>
      </c>
      <c r="D5" s="34">
        <v>91769973</v>
      </c>
      <c r="E5" s="65" t="s">
        <v>73</v>
      </c>
      <c r="F5" s="35"/>
      <c r="G5" s="226">
        <v>0.85670000000000002</v>
      </c>
      <c r="H5" s="227">
        <v>0.82130000000000003</v>
      </c>
      <c r="I5" s="227">
        <v>0.84179999999999999</v>
      </c>
      <c r="J5" s="228">
        <f>H5-0.016</f>
        <v>0.80530000000000002</v>
      </c>
      <c r="K5" s="230">
        <f>H5-0.024</f>
        <v>0.79730000000000001</v>
      </c>
      <c r="L5" s="61"/>
      <c r="M5" s="146"/>
      <c r="N5" s="147"/>
      <c r="O5" s="156" t="str">
        <f t="shared" ref="O5:O28" si="0">IF(N5="","",N5-M5)</f>
        <v/>
      </c>
      <c r="P5" s="39" t="str">
        <f t="shared" ref="P5:P28" si="1">IF(N5="","",SUM((HOUR(O5)*3600))+(MINUTE(O5)*60)+(SECOND(O5)))</f>
        <v/>
      </c>
      <c r="Q5" s="40" t="str">
        <f t="shared" ref="Q5:Q28" si="2">IF(L5="","",P5*L5)</f>
        <v/>
      </c>
      <c r="R5" s="287"/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230">
        <v>0.90910000000000002</v>
      </c>
      <c r="H6" s="230">
        <v>0.87450000000000006</v>
      </c>
      <c r="I6" s="230">
        <v>0.90059999999999996</v>
      </c>
      <c r="J6" s="228">
        <f t="shared" ref="J6:J9" si="3">H6-0.016</f>
        <v>0.85850000000000004</v>
      </c>
      <c r="K6" s="230">
        <f t="shared" ref="K6:K9" si="4">H6-0.024</f>
        <v>0.85050000000000003</v>
      </c>
      <c r="L6" s="61"/>
      <c r="M6" s="146"/>
      <c r="N6" s="147"/>
      <c r="O6" s="156" t="str">
        <f t="shared" si="0"/>
        <v/>
      </c>
      <c r="P6" s="39" t="str">
        <f t="shared" si="1"/>
        <v/>
      </c>
      <c r="Q6" s="40" t="str">
        <f t="shared" si="2"/>
        <v/>
      </c>
      <c r="R6" s="287"/>
    </row>
    <row r="7" spans="1:18" ht="29" customHeight="1" x14ac:dyDescent="0.2">
      <c r="A7" s="134" t="s">
        <v>134</v>
      </c>
      <c r="B7" s="32">
        <v>5828</v>
      </c>
      <c r="C7" s="35" t="s">
        <v>76</v>
      </c>
      <c r="D7" s="93" t="s">
        <v>77</v>
      </c>
      <c r="E7" s="65" t="s">
        <v>153</v>
      </c>
      <c r="F7" s="35" t="s">
        <v>78</v>
      </c>
      <c r="G7" s="230">
        <v>0.90910000000000002</v>
      </c>
      <c r="H7" s="230">
        <v>0.87450000000000006</v>
      </c>
      <c r="I7" s="230">
        <v>0.90059999999999996</v>
      </c>
      <c r="J7" s="228">
        <f t="shared" si="3"/>
        <v>0.85850000000000004</v>
      </c>
      <c r="K7" s="230">
        <f t="shared" si="4"/>
        <v>0.85050000000000003</v>
      </c>
      <c r="L7" s="61"/>
      <c r="M7" s="146"/>
      <c r="N7" s="147"/>
      <c r="O7" s="156" t="str">
        <f t="shared" si="0"/>
        <v/>
      </c>
      <c r="P7" s="39" t="str">
        <f t="shared" si="1"/>
        <v/>
      </c>
      <c r="Q7" s="40" t="str">
        <f t="shared" si="2"/>
        <v/>
      </c>
      <c r="R7" s="287"/>
    </row>
    <row r="8" spans="1:18" ht="29" customHeight="1" x14ac:dyDescent="0.2">
      <c r="A8" s="171" t="s">
        <v>135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230">
        <v>0.90910000000000002</v>
      </c>
      <c r="H8" s="230">
        <v>0.87450000000000006</v>
      </c>
      <c r="I8" s="230">
        <v>0.90059999999999996</v>
      </c>
      <c r="J8" s="228">
        <f t="shared" si="3"/>
        <v>0.85850000000000004</v>
      </c>
      <c r="K8" s="230">
        <f t="shared" si="4"/>
        <v>0.85050000000000003</v>
      </c>
      <c r="L8" s="61"/>
      <c r="M8" s="146"/>
      <c r="N8" s="147"/>
      <c r="O8" s="156" t="str">
        <f t="shared" si="0"/>
        <v/>
      </c>
      <c r="P8" s="39" t="str">
        <f t="shared" si="1"/>
        <v/>
      </c>
      <c r="Q8" s="40" t="str">
        <f t="shared" si="2"/>
        <v/>
      </c>
      <c r="R8" s="287"/>
    </row>
    <row r="9" spans="1:18" ht="29" customHeight="1" thickBot="1" x14ac:dyDescent="0.25">
      <c r="A9" s="213" t="s">
        <v>135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230">
        <v>0.90910000000000002</v>
      </c>
      <c r="H9" s="230">
        <v>0.87450000000000006</v>
      </c>
      <c r="I9" s="230">
        <v>0.90059999999999996</v>
      </c>
      <c r="J9" s="228">
        <f t="shared" si="3"/>
        <v>0.85850000000000004</v>
      </c>
      <c r="K9" s="230">
        <f t="shared" si="4"/>
        <v>0.85050000000000003</v>
      </c>
      <c r="L9" s="78"/>
      <c r="M9" s="148">
        <v>0.75</v>
      </c>
      <c r="N9" s="149"/>
      <c r="O9" s="202" t="str">
        <f t="shared" si="0"/>
        <v/>
      </c>
      <c r="P9" s="79" t="str">
        <f t="shared" si="1"/>
        <v/>
      </c>
      <c r="Q9" s="80" t="str">
        <f t="shared" si="2"/>
        <v/>
      </c>
      <c r="R9" s="288">
        <v>1</v>
      </c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233"/>
      <c r="H10" s="234"/>
      <c r="I10" s="235"/>
      <c r="J10" s="236"/>
      <c r="K10" s="235"/>
      <c r="L10" s="107"/>
      <c r="M10" s="148"/>
      <c r="N10" s="149"/>
      <c r="O10" s="202" t="str">
        <f t="shared" si="0"/>
        <v/>
      </c>
      <c r="P10" s="79" t="str">
        <f t="shared" si="1"/>
        <v/>
      </c>
      <c r="Q10" s="80" t="str">
        <f t="shared" si="2"/>
        <v/>
      </c>
      <c r="R10" s="289"/>
    </row>
    <row r="11" spans="1:18" ht="29" customHeight="1" x14ac:dyDescent="0.2">
      <c r="A11" s="143" t="s">
        <v>137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226">
        <f>0.9723*1.005</f>
        <v>0.97716149999999991</v>
      </c>
      <c r="H11" s="237">
        <f>0.8925*1.005</f>
        <v>0.89696249999999988</v>
      </c>
      <c r="I11" s="237">
        <f>0.9606*1.005</f>
        <v>0.9654029999999999</v>
      </c>
      <c r="J11" s="228">
        <f t="shared" ref="J11:J28" si="5">H11-0.016</f>
        <v>0.88096249999999987</v>
      </c>
      <c r="K11" s="230">
        <f t="shared" ref="K11:K28" si="6">H11-0.024</f>
        <v>0.87296249999999986</v>
      </c>
      <c r="L11" s="72"/>
      <c r="M11" s="146"/>
      <c r="N11" s="147"/>
      <c r="O11" s="156" t="str">
        <f t="shared" si="0"/>
        <v/>
      </c>
      <c r="P11" s="39" t="str">
        <f t="shared" si="1"/>
        <v/>
      </c>
      <c r="Q11" s="40" t="str">
        <f t="shared" si="2"/>
        <v/>
      </c>
      <c r="R11" s="287"/>
    </row>
    <row r="12" spans="1:18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239">
        <v>0.92159999999999997</v>
      </c>
      <c r="H12" s="230">
        <v>0.87390000000000001</v>
      </c>
      <c r="I12" s="230">
        <v>0.91359999999999997</v>
      </c>
      <c r="J12" s="228">
        <f t="shared" si="5"/>
        <v>0.8579</v>
      </c>
      <c r="K12" s="230">
        <f t="shared" si="6"/>
        <v>0.84989999999999999</v>
      </c>
      <c r="L12" s="61"/>
      <c r="M12" s="152">
        <v>0.75</v>
      </c>
      <c r="N12" s="147"/>
      <c r="O12" s="156" t="str">
        <f t="shared" si="0"/>
        <v/>
      </c>
      <c r="P12" s="39" t="str">
        <f t="shared" si="1"/>
        <v/>
      </c>
      <c r="Q12" s="40" t="str">
        <f t="shared" si="2"/>
        <v/>
      </c>
      <c r="R12" s="287">
        <v>3</v>
      </c>
    </row>
    <row r="13" spans="1:18" ht="29" customHeight="1" x14ac:dyDescent="0.2">
      <c r="A13" s="159" t="s">
        <v>139</v>
      </c>
      <c r="B13" s="32">
        <v>15551</v>
      </c>
      <c r="C13" s="33" t="s">
        <v>35</v>
      </c>
      <c r="D13" s="43">
        <v>91747027</v>
      </c>
      <c r="E13" s="44" t="s">
        <v>36</v>
      </c>
      <c r="F13" s="35" t="s">
        <v>37</v>
      </c>
      <c r="G13" s="226">
        <f>0.9369*1.005</f>
        <v>0.94158449999999982</v>
      </c>
      <c r="H13" s="227">
        <f>G13-0.025</f>
        <v>0.9165844999999998</v>
      </c>
      <c r="I13" s="230"/>
      <c r="J13" s="228">
        <f t="shared" si="5"/>
        <v>0.90058449999999979</v>
      </c>
      <c r="K13" s="230">
        <f t="shared" si="6"/>
        <v>0.89258449999999978</v>
      </c>
      <c r="L13" s="61"/>
      <c r="M13" s="152"/>
      <c r="N13" s="147"/>
      <c r="O13" s="156" t="str">
        <f t="shared" si="0"/>
        <v/>
      </c>
      <c r="P13" s="39" t="str">
        <f t="shared" si="1"/>
        <v/>
      </c>
      <c r="Q13" s="40" t="str">
        <f t="shared" si="2"/>
        <v/>
      </c>
      <c r="R13" s="287"/>
    </row>
    <row r="14" spans="1:18" ht="29" customHeight="1" x14ac:dyDescent="0.2">
      <c r="A14" s="194" t="s">
        <v>105</v>
      </c>
      <c r="B14" s="32">
        <v>9801</v>
      </c>
      <c r="C14" s="33" t="s">
        <v>41</v>
      </c>
      <c r="D14" s="34">
        <v>91357059</v>
      </c>
      <c r="E14" s="35" t="s">
        <v>42</v>
      </c>
      <c r="F14" s="35" t="s">
        <v>43</v>
      </c>
      <c r="G14" s="239">
        <f>0.937</f>
        <v>0.93700000000000006</v>
      </c>
      <c r="H14" s="230">
        <v>0.88260000000000005</v>
      </c>
      <c r="I14" s="230">
        <v>0.92310000000000003</v>
      </c>
      <c r="J14" s="228">
        <f t="shared" si="5"/>
        <v>0.86660000000000004</v>
      </c>
      <c r="K14" s="230">
        <f t="shared" si="6"/>
        <v>0.85860000000000003</v>
      </c>
      <c r="L14" s="61"/>
      <c r="M14" s="152">
        <v>0.75</v>
      </c>
      <c r="N14" s="147"/>
      <c r="O14" s="156" t="str">
        <f t="shared" si="0"/>
        <v/>
      </c>
      <c r="P14" s="39" t="str">
        <f t="shared" si="1"/>
        <v/>
      </c>
      <c r="Q14" s="40" t="str">
        <f t="shared" si="2"/>
        <v/>
      </c>
      <c r="R14" s="287">
        <v>2</v>
      </c>
    </row>
    <row r="15" spans="1:18" ht="29" customHeight="1" x14ac:dyDescent="0.2">
      <c r="A15" s="159" t="s">
        <v>138</v>
      </c>
      <c r="B15" s="32">
        <v>10421</v>
      </c>
      <c r="C15" s="33" t="s">
        <v>44</v>
      </c>
      <c r="D15" s="117">
        <v>91849410</v>
      </c>
      <c r="E15" s="45" t="s">
        <v>45</v>
      </c>
      <c r="F15" s="35" t="s">
        <v>46</v>
      </c>
      <c r="G15" s="226">
        <f>1.0472*1.005</f>
        <v>1.0524359999999997</v>
      </c>
      <c r="H15" s="227">
        <f>1.0034*1.005</f>
        <v>1.0084169999999999</v>
      </c>
      <c r="I15" s="227">
        <f>1.0354*1.005</f>
        <v>1.0405770000000001</v>
      </c>
      <c r="J15" s="228">
        <f t="shared" si="5"/>
        <v>0.99241699999999988</v>
      </c>
      <c r="K15" s="230">
        <f t="shared" si="6"/>
        <v>0.98441699999999988</v>
      </c>
      <c r="L15" s="61"/>
      <c r="M15" s="152"/>
      <c r="N15" s="147"/>
      <c r="O15" s="156" t="str">
        <f t="shared" si="0"/>
        <v/>
      </c>
      <c r="P15" s="39" t="str">
        <f t="shared" si="1"/>
        <v/>
      </c>
      <c r="Q15" s="40" t="str">
        <f t="shared" si="2"/>
        <v/>
      </c>
      <c r="R15" s="287"/>
    </row>
    <row r="16" spans="1:18" ht="29" customHeight="1" x14ac:dyDescent="0.2">
      <c r="A16" s="131" t="s">
        <v>140</v>
      </c>
      <c r="B16" s="32">
        <v>10528</v>
      </c>
      <c r="C16" s="33" t="s">
        <v>47</v>
      </c>
      <c r="D16" s="34" t="s">
        <v>48</v>
      </c>
      <c r="E16" s="45" t="s">
        <v>49</v>
      </c>
      <c r="F16" s="35" t="s">
        <v>50</v>
      </c>
      <c r="G16" s="227">
        <f>0.9897*1.005</f>
        <v>0.99464849999999994</v>
      </c>
      <c r="H16" s="227">
        <f>0.9561*1.005</f>
        <v>0.9608804999999998</v>
      </c>
      <c r="I16" s="227">
        <f>0.9787*1.005</f>
        <v>0.9835934999999999</v>
      </c>
      <c r="J16" s="228">
        <f t="shared" si="5"/>
        <v>0.94488049999999979</v>
      </c>
      <c r="K16" s="230">
        <f t="shared" si="6"/>
        <v>0.93688049999999978</v>
      </c>
      <c r="L16" s="61"/>
      <c r="M16" s="152"/>
      <c r="N16" s="147"/>
      <c r="O16" s="156" t="str">
        <f t="shared" si="0"/>
        <v/>
      </c>
      <c r="P16" s="39" t="str">
        <f t="shared" si="1"/>
        <v/>
      </c>
      <c r="Q16" s="40" t="str">
        <f t="shared" si="2"/>
        <v/>
      </c>
      <c r="R16" s="287"/>
    </row>
    <row r="17" spans="1:18" ht="29" customHeight="1" x14ac:dyDescent="0.2">
      <c r="A17" s="134" t="s">
        <v>105</v>
      </c>
      <c r="B17" s="32">
        <v>15028</v>
      </c>
      <c r="C17" s="33" t="s">
        <v>51</v>
      </c>
      <c r="D17" s="34" t="s">
        <v>52</v>
      </c>
      <c r="E17" s="35" t="s">
        <v>53</v>
      </c>
      <c r="F17" s="35" t="s">
        <v>54</v>
      </c>
      <c r="G17" s="230">
        <v>1.0379</v>
      </c>
      <c r="H17" s="230">
        <v>0.98650000000000004</v>
      </c>
      <c r="I17" s="230">
        <v>1.0278</v>
      </c>
      <c r="J17" s="228">
        <f t="shared" si="5"/>
        <v>0.97050000000000003</v>
      </c>
      <c r="K17" s="230">
        <f t="shared" si="6"/>
        <v>0.96250000000000002</v>
      </c>
      <c r="L17" s="61"/>
      <c r="M17" s="152"/>
      <c r="N17" s="147"/>
      <c r="O17" s="156" t="str">
        <f t="shared" si="0"/>
        <v/>
      </c>
      <c r="P17" s="39" t="str">
        <f t="shared" si="1"/>
        <v/>
      </c>
      <c r="Q17" s="40" t="str">
        <f t="shared" si="2"/>
        <v/>
      </c>
      <c r="R17" s="287"/>
    </row>
    <row r="18" spans="1:18" ht="29" customHeight="1" x14ac:dyDescent="0.2">
      <c r="A18" s="134" t="s">
        <v>105</v>
      </c>
      <c r="B18" s="32">
        <v>10482</v>
      </c>
      <c r="C18" s="33" t="s">
        <v>56</v>
      </c>
      <c r="D18" s="34">
        <v>95031701</v>
      </c>
      <c r="E18" s="35" t="s">
        <v>49</v>
      </c>
      <c r="F18" s="35" t="s">
        <v>110</v>
      </c>
      <c r="G18" s="240">
        <v>0.96289999999999998</v>
      </c>
      <c r="H18" s="230">
        <v>0.91649999999999998</v>
      </c>
      <c r="I18" s="230">
        <v>0.94950000000000001</v>
      </c>
      <c r="J18" s="228">
        <f t="shared" si="5"/>
        <v>0.90049999999999997</v>
      </c>
      <c r="K18" s="230">
        <f t="shared" si="6"/>
        <v>0.89249999999999996</v>
      </c>
      <c r="L18" s="61"/>
      <c r="M18" s="152">
        <v>0.75</v>
      </c>
      <c r="N18" s="147"/>
      <c r="O18" s="156" t="str">
        <f t="shared" si="0"/>
        <v/>
      </c>
      <c r="P18" s="39" t="str">
        <f t="shared" si="1"/>
        <v/>
      </c>
      <c r="Q18" s="40" t="str">
        <f t="shared" si="2"/>
        <v/>
      </c>
      <c r="R18" s="290">
        <v>1</v>
      </c>
    </row>
    <row r="19" spans="1:18" ht="29" customHeight="1" x14ac:dyDescent="0.2">
      <c r="A19" s="171" t="s">
        <v>105</v>
      </c>
      <c r="B19" s="32">
        <v>12245</v>
      </c>
      <c r="C19" s="33" t="s">
        <v>57</v>
      </c>
      <c r="D19" s="34" t="s">
        <v>58</v>
      </c>
      <c r="E19" s="35" t="s">
        <v>59</v>
      </c>
      <c r="F19" s="35"/>
      <c r="G19" s="240">
        <v>0.97940000000000005</v>
      </c>
      <c r="H19" s="230">
        <v>0.92900000000000005</v>
      </c>
      <c r="I19" s="230">
        <v>0.97170000000000001</v>
      </c>
      <c r="J19" s="228">
        <f t="shared" si="5"/>
        <v>0.91300000000000003</v>
      </c>
      <c r="K19" s="230">
        <f t="shared" si="6"/>
        <v>0.90500000000000003</v>
      </c>
      <c r="L19" s="61"/>
      <c r="M19" s="152"/>
      <c r="N19" s="147"/>
      <c r="O19" s="156" t="str">
        <f t="shared" si="0"/>
        <v/>
      </c>
      <c r="P19" s="39" t="str">
        <f t="shared" si="1"/>
        <v/>
      </c>
      <c r="Q19" s="40" t="str">
        <f t="shared" si="2"/>
        <v/>
      </c>
      <c r="R19" s="290"/>
    </row>
    <row r="20" spans="1:18" ht="29" customHeight="1" x14ac:dyDescent="0.2">
      <c r="A20" s="131" t="s">
        <v>140</v>
      </c>
      <c r="B20" s="32">
        <v>16300</v>
      </c>
      <c r="C20" s="33" t="s">
        <v>60</v>
      </c>
      <c r="D20" s="34" t="s">
        <v>63</v>
      </c>
      <c r="E20" s="35" t="s">
        <v>62</v>
      </c>
      <c r="F20" s="35" t="s">
        <v>61</v>
      </c>
      <c r="G20" s="240"/>
      <c r="H20" s="227">
        <f>0.8581*1.005</f>
        <v>0.86239049999999984</v>
      </c>
      <c r="I20" s="230"/>
      <c r="J20" s="228">
        <f t="shared" si="5"/>
        <v>0.84639049999999982</v>
      </c>
      <c r="K20" s="230">
        <f t="shared" si="6"/>
        <v>0.83839049999999982</v>
      </c>
      <c r="L20" s="61"/>
      <c r="M20" s="152"/>
      <c r="N20" s="147"/>
      <c r="O20" s="156" t="str">
        <f t="shared" si="0"/>
        <v/>
      </c>
      <c r="P20" s="39" t="str">
        <f t="shared" si="1"/>
        <v/>
      </c>
      <c r="Q20" s="40" t="str">
        <f t="shared" si="2"/>
        <v/>
      </c>
      <c r="R20" s="290"/>
    </row>
    <row r="21" spans="1:18" ht="29" customHeight="1" x14ac:dyDescent="0.2">
      <c r="A21" s="159" t="s">
        <v>141</v>
      </c>
      <c r="B21" s="32" t="s">
        <v>142</v>
      </c>
      <c r="C21" s="33" t="s">
        <v>64</v>
      </c>
      <c r="D21" s="34" t="s">
        <v>65</v>
      </c>
      <c r="E21" s="35" t="s">
        <v>66</v>
      </c>
      <c r="F21" s="35"/>
      <c r="G21" s="226">
        <v>0.84250000000000003</v>
      </c>
      <c r="H21" s="227">
        <v>0.80249999999999999</v>
      </c>
      <c r="I21" s="227">
        <v>0.79610000000000003</v>
      </c>
      <c r="J21" s="228">
        <f t="shared" si="5"/>
        <v>0.78649999999999998</v>
      </c>
      <c r="K21" s="230">
        <f t="shared" si="6"/>
        <v>0.77849999999999997</v>
      </c>
      <c r="L21" s="61"/>
      <c r="M21" s="152"/>
      <c r="N21" s="147"/>
      <c r="O21" s="156" t="str">
        <f t="shared" si="0"/>
        <v/>
      </c>
      <c r="P21" s="39" t="str">
        <f t="shared" si="1"/>
        <v/>
      </c>
      <c r="Q21" s="40" t="str">
        <f t="shared" si="2"/>
        <v/>
      </c>
      <c r="R21" s="290"/>
    </row>
    <row r="22" spans="1:18" ht="29" customHeight="1" x14ac:dyDescent="0.2">
      <c r="A22" s="140" t="s">
        <v>105</v>
      </c>
      <c r="B22" s="32">
        <v>1254</v>
      </c>
      <c r="C22" s="33" t="s">
        <v>79</v>
      </c>
      <c r="D22" s="34">
        <v>93499575</v>
      </c>
      <c r="E22" s="35" t="s">
        <v>19</v>
      </c>
      <c r="F22" s="35"/>
      <c r="G22" s="239"/>
      <c r="H22" s="230">
        <v>0.80310000000000004</v>
      </c>
      <c r="I22" s="230"/>
      <c r="J22" s="228">
        <f t="shared" si="5"/>
        <v>0.78710000000000002</v>
      </c>
      <c r="K22" s="230">
        <f t="shared" si="6"/>
        <v>0.77910000000000001</v>
      </c>
      <c r="L22" s="64"/>
      <c r="M22" s="152"/>
      <c r="N22" s="147"/>
      <c r="O22" s="156" t="str">
        <f t="shared" si="0"/>
        <v/>
      </c>
      <c r="P22" s="39" t="str">
        <f t="shared" si="1"/>
        <v/>
      </c>
      <c r="Q22" s="40" t="str">
        <f t="shared" si="2"/>
        <v/>
      </c>
      <c r="R22" s="290"/>
    </row>
    <row r="23" spans="1:18" ht="29" customHeight="1" x14ac:dyDescent="0.2">
      <c r="A23" s="159" t="s">
        <v>143</v>
      </c>
      <c r="B23" s="32">
        <v>6051</v>
      </c>
      <c r="C23" s="33" t="s">
        <v>83</v>
      </c>
      <c r="D23" s="34" t="s">
        <v>81</v>
      </c>
      <c r="E23" s="35" t="s">
        <v>82</v>
      </c>
      <c r="F23" s="35" t="s">
        <v>84</v>
      </c>
      <c r="G23" s="241">
        <v>0.9143</v>
      </c>
      <c r="H23" s="227">
        <v>0.88319999999999999</v>
      </c>
      <c r="I23" s="227">
        <v>0.90549999999999997</v>
      </c>
      <c r="J23" s="228">
        <f t="shared" si="5"/>
        <v>0.86719999999999997</v>
      </c>
      <c r="K23" s="230">
        <f t="shared" si="6"/>
        <v>0.85919999999999996</v>
      </c>
      <c r="L23" s="63"/>
      <c r="M23" s="152"/>
      <c r="N23" s="147"/>
      <c r="O23" s="156" t="str">
        <f t="shared" si="0"/>
        <v/>
      </c>
      <c r="P23" s="39" t="str">
        <f t="shared" si="1"/>
        <v/>
      </c>
      <c r="Q23" s="40" t="str">
        <f t="shared" si="2"/>
        <v/>
      </c>
      <c r="R23" s="290"/>
    </row>
    <row r="24" spans="1:18" ht="29" customHeight="1" x14ac:dyDescent="0.2">
      <c r="A24" s="140" t="s">
        <v>105</v>
      </c>
      <c r="B24" s="108">
        <v>10742</v>
      </c>
      <c r="C24" s="33" t="s">
        <v>86</v>
      </c>
      <c r="D24" s="96">
        <v>93030677</v>
      </c>
      <c r="E24" s="35" t="s">
        <v>55</v>
      </c>
      <c r="F24" s="95" t="s">
        <v>129</v>
      </c>
      <c r="G24" s="240">
        <v>0.96519999999999995</v>
      </c>
      <c r="H24" s="230">
        <v>0.91849999999999998</v>
      </c>
      <c r="I24" s="230">
        <v>0.95860000000000001</v>
      </c>
      <c r="J24" s="228">
        <f t="shared" si="5"/>
        <v>0.90249999999999997</v>
      </c>
      <c r="K24" s="230">
        <f t="shared" si="6"/>
        <v>0.89449999999999996</v>
      </c>
      <c r="L24" s="63"/>
      <c r="M24" s="152">
        <v>0.75</v>
      </c>
      <c r="N24" s="147"/>
      <c r="O24" s="156" t="str">
        <f t="shared" si="0"/>
        <v/>
      </c>
      <c r="P24" s="39" t="str">
        <f t="shared" si="1"/>
        <v/>
      </c>
      <c r="Q24" s="40" t="str">
        <f t="shared" si="2"/>
        <v/>
      </c>
      <c r="R24" s="290">
        <v>5</v>
      </c>
    </row>
    <row r="25" spans="1:18" ht="29" customHeight="1" x14ac:dyDescent="0.2">
      <c r="A25" s="140" t="s">
        <v>105</v>
      </c>
      <c r="B25" s="108">
        <v>11168</v>
      </c>
      <c r="C25" s="33" t="s">
        <v>95</v>
      </c>
      <c r="D25" s="96">
        <v>93030679</v>
      </c>
      <c r="E25" s="35" t="s">
        <v>94</v>
      </c>
      <c r="F25" s="95" t="s">
        <v>102</v>
      </c>
      <c r="G25" s="240">
        <v>0.99109999999999998</v>
      </c>
      <c r="H25" s="230">
        <v>0.94269999999999998</v>
      </c>
      <c r="I25" s="230">
        <v>0.98360000000000003</v>
      </c>
      <c r="J25" s="228">
        <f t="shared" si="5"/>
        <v>0.92669999999999997</v>
      </c>
      <c r="K25" s="230">
        <f t="shared" si="6"/>
        <v>0.91869999999999996</v>
      </c>
      <c r="L25" s="63"/>
      <c r="M25" s="152"/>
      <c r="N25" s="147"/>
      <c r="O25" s="156" t="str">
        <f t="shared" si="0"/>
        <v/>
      </c>
      <c r="P25" s="39" t="str">
        <f t="shared" si="1"/>
        <v/>
      </c>
      <c r="Q25" s="40" t="str">
        <f t="shared" si="2"/>
        <v/>
      </c>
      <c r="R25" s="291"/>
    </row>
    <row r="26" spans="1:18" ht="29" customHeight="1" x14ac:dyDescent="0.2">
      <c r="A26" s="140" t="s">
        <v>105</v>
      </c>
      <c r="B26" s="118">
        <v>6609</v>
      </c>
      <c r="C26" s="119" t="s">
        <v>106</v>
      </c>
      <c r="D26" s="120"/>
      <c r="E26" s="121" t="s">
        <v>148</v>
      </c>
      <c r="F26" s="122" t="s">
        <v>101</v>
      </c>
      <c r="G26" s="242">
        <v>0.96699999999999997</v>
      </c>
      <c r="H26" s="243">
        <v>0.93179999999999996</v>
      </c>
      <c r="I26" s="243">
        <v>0.96030000000000004</v>
      </c>
      <c r="J26" s="228">
        <f t="shared" si="5"/>
        <v>0.91579999999999995</v>
      </c>
      <c r="K26" s="230">
        <f t="shared" si="6"/>
        <v>0.90779999999999994</v>
      </c>
      <c r="L26" s="125"/>
      <c r="M26" s="152"/>
      <c r="N26" s="147"/>
      <c r="O26" s="156" t="str">
        <f t="shared" si="0"/>
        <v/>
      </c>
      <c r="P26" s="39" t="str">
        <f t="shared" si="1"/>
        <v/>
      </c>
      <c r="Q26" s="40" t="str">
        <f t="shared" si="2"/>
        <v/>
      </c>
      <c r="R26" s="291"/>
    </row>
    <row r="27" spans="1:18" ht="29" customHeight="1" x14ac:dyDescent="0.2">
      <c r="A27" s="140" t="s">
        <v>105</v>
      </c>
      <c r="B27" s="108">
        <v>5961</v>
      </c>
      <c r="C27" s="33" t="s">
        <v>74</v>
      </c>
      <c r="D27" s="34" t="s">
        <v>111</v>
      </c>
      <c r="E27" s="35" t="s">
        <v>147</v>
      </c>
      <c r="F27" s="166" t="s">
        <v>118</v>
      </c>
      <c r="G27" s="170">
        <v>0.84650000000000003</v>
      </c>
      <c r="H27" s="170">
        <v>0.82299999999999995</v>
      </c>
      <c r="I27" s="170">
        <v>0.83830000000000005</v>
      </c>
      <c r="J27" s="228">
        <f t="shared" si="5"/>
        <v>0.80699999999999994</v>
      </c>
      <c r="K27" s="230">
        <f t="shared" si="6"/>
        <v>0.79899999999999993</v>
      </c>
      <c r="L27" s="125"/>
      <c r="M27" s="152">
        <v>0.75</v>
      </c>
      <c r="N27" s="147"/>
      <c r="O27" s="156" t="str">
        <f t="shared" si="0"/>
        <v/>
      </c>
      <c r="P27" s="39" t="str">
        <f t="shared" si="1"/>
        <v/>
      </c>
      <c r="Q27" s="40" t="str">
        <f t="shared" si="2"/>
        <v/>
      </c>
      <c r="R27" s="292">
        <v>4</v>
      </c>
    </row>
    <row r="28" spans="1:18" ht="29" customHeight="1" x14ac:dyDescent="0.2">
      <c r="A28" s="160" t="s">
        <v>130</v>
      </c>
      <c r="B28" s="144">
        <v>5400</v>
      </c>
      <c r="C28" s="49" t="s">
        <v>126</v>
      </c>
      <c r="D28" s="49"/>
      <c r="E28" s="49" t="s">
        <v>127</v>
      </c>
      <c r="F28" s="49"/>
      <c r="G28" s="207">
        <v>0.91010000000000002</v>
      </c>
      <c r="H28" s="207">
        <v>0.87649999999999995</v>
      </c>
      <c r="I28" s="207">
        <v>0.89490000000000003</v>
      </c>
      <c r="J28" s="228">
        <f t="shared" si="5"/>
        <v>0.86049999999999993</v>
      </c>
      <c r="K28" s="230">
        <f t="shared" si="6"/>
        <v>0.85249999999999992</v>
      </c>
      <c r="L28" s="125"/>
      <c r="M28" s="146"/>
      <c r="N28" s="147"/>
      <c r="O28" s="156" t="str">
        <f t="shared" si="0"/>
        <v/>
      </c>
      <c r="P28" s="39" t="str">
        <f t="shared" si="1"/>
        <v/>
      </c>
      <c r="Q28" s="40" t="str">
        <f t="shared" si="2"/>
        <v/>
      </c>
      <c r="R28" s="291"/>
    </row>
    <row r="29" spans="1:18" ht="29" customHeight="1" x14ac:dyDescent="0.2">
      <c r="A29" s="141"/>
      <c r="B29" s="144"/>
      <c r="C29" s="49"/>
      <c r="D29" s="49"/>
      <c r="E29" s="49"/>
      <c r="F29" s="49"/>
      <c r="G29" s="49"/>
      <c r="H29" s="49"/>
      <c r="I29" s="49"/>
      <c r="J29" s="49"/>
      <c r="K29" s="260"/>
      <c r="L29" s="49"/>
      <c r="M29" s="154"/>
      <c r="N29" s="154"/>
      <c r="O29" s="153"/>
      <c r="P29" s="39" t="str">
        <f t="shared" ref="P29:P31" si="7">IF(N29="","",SUM((HOUR(O29)*3600))+(MINUTE(O29)*60)+(SECOND(O29)))</f>
        <v/>
      </c>
      <c r="Q29" s="40" t="str">
        <f t="shared" ref="Q29:Q31" si="8">IF(L29="","",P29*L29)</f>
        <v/>
      </c>
      <c r="R29" s="126"/>
    </row>
    <row r="30" spans="1:18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260"/>
      <c r="L30" s="49"/>
      <c r="M30" s="155"/>
      <c r="N30" s="155"/>
      <c r="O30" s="246" t="str">
        <f t="shared" ref="O30:O31" si="9">IF(N30="","",N30-M30)</f>
        <v/>
      </c>
      <c r="P30" s="39" t="str">
        <f t="shared" si="7"/>
        <v/>
      </c>
      <c r="Q30" s="40" t="str">
        <f t="shared" si="8"/>
        <v/>
      </c>
      <c r="R30" s="127"/>
    </row>
    <row r="31" spans="1:18" x14ac:dyDescent="0.2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260"/>
      <c r="L31" s="49"/>
      <c r="M31" s="155"/>
      <c r="N31" s="155"/>
      <c r="O31" s="156" t="str">
        <f t="shared" si="9"/>
        <v/>
      </c>
      <c r="P31" s="39" t="str">
        <f t="shared" si="7"/>
        <v/>
      </c>
      <c r="Q31" s="40" t="str">
        <f t="shared" si="8"/>
        <v/>
      </c>
      <c r="R31" s="127"/>
    </row>
  </sheetData>
  <pageMargins left="0" right="0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1562C-14AF-F441-8716-019CB8B8CE47}">
  <sheetPr>
    <tabColor theme="4" tint="0.59999389629810485"/>
    <pageSetUpPr fitToPage="1"/>
  </sheetPr>
  <dimension ref="A1:R31"/>
  <sheetViews>
    <sheetView topLeftCell="A10" zoomScale="90" zoomScaleNormal="90" workbookViewId="0">
      <selection activeCell="R5" sqref="R5:R28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</cols>
  <sheetData>
    <row r="1" spans="1:18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256"/>
      <c r="L1" s="2"/>
      <c r="M1" s="2"/>
      <c r="N1" s="2"/>
      <c r="O1" s="2"/>
      <c r="P1" s="2"/>
      <c r="Q1" s="2"/>
      <c r="R1" s="4"/>
    </row>
    <row r="2" spans="1:18" ht="16" thickBot="1" x14ac:dyDescent="0.25">
      <c r="A2" s="129" t="s">
        <v>0</v>
      </c>
      <c r="B2" s="192" t="s">
        <v>31</v>
      </c>
      <c r="C2" s="84"/>
      <c r="D2" s="6"/>
      <c r="E2" s="7"/>
      <c r="F2" s="8" t="s">
        <v>1</v>
      </c>
      <c r="G2" s="9" t="s">
        <v>157</v>
      </c>
      <c r="H2" s="9"/>
      <c r="I2" s="10" t="s">
        <v>2</v>
      </c>
      <c r="J2" s="178">
        <v>45118</v>
      </c>
      <c r="K2" s="257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8" ht="43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58" t="s">
        <v>146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8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5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8" ht="29" customHeight="1" x14ac:dyDescent="0.2">
      <c r="A5" s="160" t="s">
        <v>130</v>
      </c>
      <c r="B5" s="32">
        <v>87</v>
      </c>
      <c r="C5" s="33" t="s">
        <v>72</v>
      </c>
      <c r="D5" s="34">
        <v>91769973</v>
      </c>
      <c r="E5" s="65" t="s">
        <v>73</v>
      </c>
      <c r="F5" s="35"/>
      <c r="G5" s="226">
        <v>0.85670000000000002</v>
      </c>
      <c r="H5" s="227">
        <v>0.82130000000000003</v>
      </c>
      <c r="I5" s="227">
        <v>0.84179999999999999</v>
      </c>
      <c r="J5" s="228">
        <f>H5-0.016</f>
        <v>0.80530000000000002</v>
      </c>
      <c r="K5" s="230">
        <f>H5-0.024</f>
        <v>0.79730000000000001</v>
      </c>
      <c r="L5" s="61"/>
      <c r="M5" s="146"/>
      <c r="N5" s="147"/>
      <c r="O5" s="156" t="str">
        <f t="shared" ref="O5:O28" si="0">IF(N5="","",N5-M5)</f>
        <v/>
      </c>
      <c r="P5" s="39" t="str">
        <f t="shared" ref="P5:P28" si="1">IF(N5="","",SUM((HOUR(O5)*3600))+(MINUTE(O5)*60)+(SECOND(O5)))</f>
        <v/>
      </c>
      <c r="Q5" s="40" t="str">
        <f t="shared" ref="Q5:Q28" si="2">IF(L5="","",P5*L5)</f>
        <v/>
      </c>
      <c r="R5" s="41"/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230">
        <v>0.90910000000000002</v>
      </c>
      <c r="H6" s="230">
        <v>0.87450000000000006</v>
      </c>
      <c r="I6" s="230">
        <v>0.90059999999999996</v>
      </c>
      <c r="J6" s="228">
        <f t="shared" ref="J6:J9" si="3">H6-0.016</f>
        <v>0.85850000000000004</v>
      </c>
      <c r="K6" s="230">
        <f t="shared" ref="K6:K9" si="4">H6-0.024</f>
        <v>0.85050000000000003</v>
      </c>
      <c r="L6" s="61"/>
      <c r="M6" s="146"/>
      <c r="N6" s="147"/>
      <c r="O6" s="156" t="str">
        <f t="shared" si="0"/>
        <v/>
      </c>
      <c r="P6" s="39" t="str">
        <f t="shared" si="1"/>
        <v/>
      </c>
      <c r="Q6" s="40" t="str">
        <f t="shared" si="2"/>
        <v/>
      </c>
      <c r="R6" s="41"/>
    </row>
    <row r="7" spans="1:18" ht="29" customHeight="1" x14ac:dyDescent="0.2">
      <c r="A7" s="134" t="s">
        <v>134</v>
      </c>
      <c r="B7" s="32">
        <v>5828</v>
      </c>
      <c r="C7" s="35" t="s">
        <v>76</v>
      </c>
      <c r="D7" s="93" t="s">
        <v>77</v>
      </c>
      <c r="E7" s="65" t="s">
        <v>153</v>
      </c>
      <c r="F7" s="35" t="s">
        <v>78</v>
      </c>
      <c r="G7" s="230">
        <v>0.90910000000000002</v>
      </c>
      <c r="H7" s="230">
        <v>0.87450000000000006</v>
      </c>
      <c r="I7" s="230">
        <v>0.90059999999999996</v>
      </c>
      <c r="J7" s="228">
        <f t="shared" si="3"/>
        <v>0.85850000000000004</v>
      </c>
      <c r="K7" s="230">
        <f t="shared" si="4"/>
        <v>0.85050000000000003</v>
      </c>
      <c r="L7" s="61"/>
      <c r="M7" s="146"/>
      <c r="N7" s="147"/>
      <c r="O7" s="156" t="str">
        <f t="shared" si="0"/>
        <v/>
      </c>
      <c r="P7" s="39" t="str">
        <f t="shared" si="1"/>
        <v/>
      </c>
      <c r="Q7" s="40" t="str">
        <f t="shared" si="2"/>
        <v/>
      </c>
      <c r="R7" s="41"/>
    </row>
    <row r="8" spans="1:18" ht="29" customHeight="1" x14ac:dyDescent="0.2">
      <c r="A8" s="171" t="s">
        <v>135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230">
        <v>0.90910000000000002</v>
      </c>
      <c r="H8" s="230">
        <v>0.87450000000000006</v>
      </c>
      <c r="I8" s="230">
        <v>0.90059999999999996</v>
      </c>
      <c r="J8" s="228">
        <f t="shared" si="3"/>
        <v>0.85850000000000004</v>
      </c>
      <c r="K8" s="230">
        <f t="shared" si="4"/>
        <v>0.85050000000000003</v>
      </c>
      <c r="L8" s="61"/>
      <c r="M8" s="146"/>
      <c r="N8" s="147"/>
      <c r="O8" s="156" t="str">
        <f t="shared" si="0"/>
        <v/>
      </c>
      <c r="P8" s="39" t="str">
        <f t="shared" si="1"/>
        <v/>
      </c>
      <c r="Q8" s="40" t="str">
        <f t="shared" si="2"/>
        <v/>
      </c>
      <c r="R8" s="41"/>
    </row>
    <row r="9" spans="1:18" ht="29" customHeight="1" thickBot="1" x14ac:dyDescent="0.25">
      <c r="A9" s="213" t="s">
        <v>135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230">
        <v>0.90910000000000002</v>
      </c>
      <c r="H9" s="230">
        <v>0.87450000000000006</v>
      </c>
      <c r="I9" s="230">
        <v>0.90059999999999996</v>
      </c>
      <c r="J9" s="228">
        <f t="shared" si="3"/>
        <v>0.85850000000000004</v>
      </c>
      <c r="K9" s="230">
        <f t="shared" si="4"/>
        <v>0.85050000000000003</v>
      </c>
      <c r="L9" s="78"/>
      <c r="M9" s="148">
        <v>0.75</v>
      </c>
      <c r="N9" s="149"/>
      <c r="O9" s="202" t="str">
        <f t="shared" si="0"/>
        <v/>
      </c>
      <c r="P9" s="79" t="str">
        <f t="shared" si="1"/>
        <v/>
      </c>
      <c r="Q9" s="80" t="str">
        <f t="shared" si="2"/>
        <v/>
      </c>
      <c r="R9" s="81">
        <v>1</v>
      </c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233"/>
      <c r="H10" s="234"/>
      <c r="I10" s="235"/>
      <c r="J10" s="236"/>
      <c r="K10" s="235"/>
      <c r="L10" s="107"/>
      <c r="M10" s="148"/>
      <c r="N10" s="149"/>
      <c r="O10" s="202" t="str">
        <f t="shared" si="0"/>
        <v/>
      </c>
      <c r="P10" s="79" t="str">
        <f t="shared" si="1"/>
        <v/>
      </c>
      <c r="Q10" s="80" t="str">
        <f t="shared" si="2"/>
        <v/>
      </c>
      <c r="R10" s="90"/>
    </row>
    <row r="11" spans="1:18" ht="29" customHeight="1" x14ac:dyDescent="0.2">
      <c r="A11" s="143" t="s">
        <v>137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226">
        <f>0.9723*1.005</f>
        <v>0.97716149999999991</v>
      </c>
      <c r="H11" s="237">
        <f>0.8925*1.005</f>
        <v>0.89696249999999988</v>
      </c>
      <c r="I11" s="237">
        <f>0.9606*1.005</f>
        <v>0.9654029999999999</v>
      </c>
      <c r="J11" s="228">
        <f t="shared" ref="J11:J28" si="5">H11-0.016</f>
        <v>0.88096249999999987</v>
      </c>
      <c r="K11" s="230">
        <f t="shared" ref="K11:K28" si="6">H11-0.024</f>
        <v>0.87296249999999986</v>
      </c>
      <c r="L11" s="72"/>
      <c r="M11" s="146"/>
      <c r="N11" s="147"/>
      <c r="O11" s="156" t="str">
        <f t="shared" si="0"/>
        <v/>
      </c>
      <c r="P11" s="39" t="str">
        <f t="shared" si="1"/>
        <v/>
      </c>
      <c r="Q11" s="40" t="str">
        <f t="shared" si="2"/>
        <v/>
      </c>
      <c r="R11" s="41"/>
    </row>
    <row r="12" spans="1:18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239">
        <v>0.92159999999999997</v>
      </c>
      <c r="H12" s="230">
        <v>0.87390000000000001</v>
      </c>
      <c r="I12" s="230">
        <v>0.91359999999999997</v>
      </c>
      <c r="J12" s="228">
        <f t="shared" si="5"/>
        <v>0.8579</v>
      </c>
      <c r="K12" s="230">
        <f t="shared" si="6"/>
        <v>0.84989999999999999</v>
      </c>
      <c r="L12" s="61"/>
      <c r="M12" s="152">
        <v>0.75</v>
      </c>
      <c r="N12" s="147"/>
      <c r="O12" s="156" t="str">
        <f t="shared" si="0"/>
        <v/>
      </c>
      <c r="P12" s="39" t="str">
        <f t="shared" si="1"/>
        <v/>
      </c>
      <c r="Q12" s="40" t="str">
        <f t="shared" si="2"/>
        <v/>
      </c>
      <c r="R12" s="41">
        <v>1</v>
      </c>
    </row>
    <row r="13" spans="1:18" ht="29" customHeight="1" x14ac:dyDescent="0.2">
      <c r="A13" s="159" t="s">
        <v>139</v>
      </c>
      <c r="B13" s="32">
        <v>15551</v>
      </c>
      <c r="C13" s="33" t="s">
        <v>35</v>
      </c>
      <c r="D13" s="43">
        <v>91747027</v>
      </c>
      <c r="E13" s="44" t="s">
        <v>36</v>
      </c>
      <c r="F13" s="35" t="s">
        <v>37</v>
      </c>
      <c r="G13" s="226">
        <f>0.9369*1.005</f>
        <v>0.94158449999999982</v>
      </c>
      <c r="H13" s="227">
        <f>G13-0.025</f>
        <v>0.9165844999999998</v>
      </c>
      <c r="I13" s="230"/>
      <c r="J13" s="228">
        <f t="shared" si="5"/>
        <v>0.90058449999999979</v>
      </c>
      <c r="K13" s="230">
        <f t="shared" si="6"/>
        <v>0.89258449999999978</v>
      </c>
      <c r="L13" s="61"/>
      <c r="M13" s="146"/>
      <c r="N13" s="147"/>
      <c r="O13" s="156" t="str">
        <f t="shared" si="0"/>
        <v/>
      </c>
      <c r="P13" s="39" t="str">
        <f t="shared" si="1"/>
        <v/>
      </c>
      <c r="Q13" s="40" t="str">
        <f t="shared" si="2"/>
        <v/>
      </c>
      <c r="R13" s="41"/>
    </row>
    <row r="14" spans="1:18" ht="29" customHeight="1" x14ac:dyDescent="0.2">
      <c r="A14" s="194" t="s">
        <v>105</v>
      </c>
      <c r="B14" s="32">
        <v>9801</v>
      </c>
      <c r="C14" s="33" t="s">
        <v>41</v>
      </c>
      <c r="D14" s="34">
        <v>91357059</v>
      </c>
      <c r="E14" s="35" t="s">
        <v>42</v>
      </c>
      <c r="F14" s="35" t="s">
        <v>43</v>
      </c>
      <c r="G14" s="239">
        <f>0.937</f>
        <v>0.93700000000000006</v>
      </c>
      <c r="H14" s="230">
        <v>0.88260000000000005</v>
      </c>
      <c r="I14" s="230">
        <v>0.92310000000000003</v>
      </c>
      <c r="J14" s="228">
        <f t="shared" si="5"/>
        <v>0.86660000000000004</v>
      </c>
      <c r="K14" s="230">
        <f t="shared" si="6"/>
        <v>0.85860000000000003</v>
      </c>
      <c r="L14" s="61"/>
      <c r="M14" s="152">
        <v>0.75</v>
      </c>
      <c r="N14" s="147"/>
      <c r="O14" s="156" t="str">
        <f t="shared" si="0"/>
        <v/>
      </c>
      <c r="P14" s="39" t="str">
        <f t="shared" si="1"/>
        <v/>
      </c>
      <c r="Q14" s="40" t="str">
        <f t="shared" si="2"/>
        <v/>
      </c>
      <c r="R14" s="41">
        <v>3</v>
      </c>
    </row>
    <row r="15" spans="1:18" ht="29" customHeight="1" x14ac:dyDescent="0.2">
      <c r="A15" s="159" t="s">
        <v>138</v>
      </c>
      <c r="B15" s="32">
        <v>10421</v>
      </c>
      <c r="C15" s="33" t="s">
        <v>44</v>
      </c>
      <c r="D15" s="117">
        <v>91849410</v>
      </c>
      <c r="E15" s="45" t="s">
        <v>45</v>
      </c>
      <c r="F15" s="35" t="s">
        <v>46</v>
      </c>
      <c r="G15" s="226">
        <f>1.0472*1.005</f>
        <v>1.0524359999999997</v>
      </c>
      <c r="H15" s="227">
        <f>1.0034*1.005</f>
        <v>1.0084169999999999</v>
      </c>
      <c r="I15" s="227">
        <f>1.0354*1.005</f>
        <v>1.0405770000000001</v>
      </c>
      <c r="J15" s="228">
        <f t="shared" si="5"/>
        <v>0.99241699999999988</v>
      </c>
      <c r="K15" s="230">
        <f t="shared" si="6"/>
        <v>0.98441699999999988</v>
      </c>
      <c r="L15" s="61"/>
      <c r="M15" s="146"/>
      <c r="N15" s="147"/>
      <c r="O15" s="156" t="str">
        <f t="shared" si="0"/>
        <v/>
      </c>
      <c r="P15" s="39" t="str">
        <f t="shared" si="1"/>
        <v/>
      </c>
      <c r="Q15" s="40" t="str">
        <f t="shared" si="2"/>
        <v/>
      </c>
      <c r="R15" s="41"/>
    </row>
    <row r="16" spans="1:18" ht="29" customHeight="1" x14ac:dyDescent="0.2">
      <c r="A16" s="131" t="s">
        <v>140</v>
      </c>
      <c r="B16" s="32">
        <v>10528</v>
      </c>
      <c r="C16" s="33" t="s">
        <v>47</v>
      </c>
      <c r="D16" s="34" t="s">
        <v>48</v>
      </c>
      <c r="E16" s="45" t="s">
        <v>49</v>
      </c>
      <c r="F16" s="35" t="s">
        <v>50</v>
      </c>
      <c r="G16" s="227">
        <f>0.9897*1.005</f>
        <v>0.99464849999999994</v>
      </c>
      <c r="H16" s="227">
        <f>0.9561*1.005</f>
        <v>0.9608804999999998</v>
      </c>
      <c r="I16" s="227">
        <f>0.9787*1.005</f>
        <v>0.9835934999999999</v>
      </c>
      <c r="J16" s="228">
        <f t="shared" si="5"/>
        <v>0.94488049999999979</v>
      </c>
      <c r="K16" s="230">
        <f t="shared" si="6"/>
        <v>0.93688049999999978</v>
      </c>
      <c r="L16" s="61"/>
      <c r="M16" s="146"/>
      <c r="N16" s="147"/>
      <c r="O16" s="156" t="str">
        <f t="shared" si="0"/>
        <v/>
      </c>
      <c r="P16" s="39" t="str">
        <f t="shared" si="1"/>
        <v/>
      </c>
      <c r="Q16" s="40" t="str">
        <f t="shared" si="2"/>
        <v/>
      </c>
      <c r="R16" s="41"/>
    </row>
    <row r="17" spans="1:18" ht="29" customHeight="1" x14ac:dyDescent="0.2">
      <c r="A17" s="134" t="s">
        <v>105</v>
      </c>
      <c r="B17" s="32">
        <v>15028</v>
      </c>
      <c r="C17" s="33" t="s">
        <v>51</v>
      </c>
      <c r="D17" s="34" t="s">
        <v>52</v>
      </c>
      <c r="E17" s="35" t="s">
        <v>53</v>
      </c>
      <c r="F17" s="35" t="s">
        <v>54</v>
      </c>
      <c r="G17" s="230">
        <v>1.0379</v>
      </c>
      <c r="H17" s="230">
        <v>0.98650000000000004</v>
      </c>
      <c r="I17" s="230">
        <v>1.0278</v>
      </c>
      <c r="J17" s="228">
        <f t="shared" si="5"/>
        <v>0.97050000000000003</v>
      </c>
      <c r="K17" s="230">
        <f t="shared" si="6"/>
        <v>0.96250000000000002</v>
      </c>
      <c r="L17" s="61"/>
      <c r="M17" s="146"/>
      <c r="N17" s="147"/>
      <c r="O17" s="156" t="str">
        <f t="shared" si="0"/>
        <v/>
      </c>
      <c r="P17" s="39" t="str">
        <f t="shared" si="1"/>
        <v/>
      </c>
      <c r="Q17" s="40" t="str">
        <f t="shared" si="2"/>
        <v/>
      </c>
      <c r="R17" s="41"/>
    </row>
    <row r="18" spans="1:18" ht="29" customHeight="1" x14ac:dyDescent="0.2">
      <c r="A18" s="134" t="s">
        <v>105</v>
      </c>
      <c r="B18" s="32">
        <v>10482</v>
      </c>
      <c r="C18" s="33" t="s">
        <v>56</v>
      </c>
      <c r="D18" s="34">
        <v>95031701</v>
      </c>
      <c r="E18" s="35" t="s">
        <v>49</v>
      </c>
      <c r="F18" s="35" t="s">
        <v>110</v>
      </c>
      <c r="G18" s="240">
        <v>0.96289999999999998</v>
      </c>
      <c r="H18" s="230">
        <v>0.91649999999999998</v>
      </c>
      <c r="I18" s="230">
        <v>0.94950000000000001</v>
      </c>
      <c r="J18" s="228">
        <f t="shared" si="5"/>
        <v>0.90049999999999997</v>
      </c>
      <c r="K18" s="230">
        <f t="shared" si="6"/>
        <v>0.89249999999999996</v>
      </c>
      <c r="L18" s="61"/>
      <c r="M18" s="152">
        <v>0.75</v>
      </c>
      <c r="N18" s="147"/>
      <c r="O18" s="156" t="str">
        <f t="shared" si="0"/>
        <v/>
      </c>
      <c r="P18" s="39" t="str">
        <f t="shared" si="1"/>
        <v/>
      </c>
      <c r="Q18" s="40" t="str">
        <f t="shared" si="2"/>
        <v/>
      </c>
      <c r="R18" s="196">
        <v>2</v>
      </c>
    </row>
    <row r="19" spans="1:18" ht="29" customHeight="1" x14ac:dyDescent="0.2">
      <c r="A19" s="171" t="s">
        <v>105</v>
      </c>
      <c r="B19" s="32">
        <v>12245</v>
      </c>
      <c r="C19" s="33" t="s">
        <v>57</v>
      </c>
      <c r="D19" s="34" t="s">
        <v>58</v>
      </c>
      <c r="E19" s="35" t="s">
        <v>59</v>
      </c>
      <c r="F19" s="35"/>
      <c r="G19" s="240">
        <v>0.97940000000000005</v>
      </c>
      <c r="H19" s="230">
        <v>0.92900000000000005</v>
      </c>
      <c r="I19" s="230">
        <v>0.97170000000000001</v>
      </c>
      <c r="J19" s="228">
        <f t="shared" si="5"/>
        <v>0.91300000000000003</v>
      </c>
      <c r="K19" s="230">
        <f t="shared" si="6"/>
        <v>0.90500000000000003</v>
      </c>
      <c r="L19" s="61"/>
      <c r="M19" s="146"/>
      <c r="N19" s="147"/>
      <c r="O19" s="156" t="str">
        <f t="shared" si="0"/>
        <v/>
      </c>
      <c r="P19" s="39" t="str">
        <f t="shared" si="1"/>
        <v/>
      </c>
      <c r="Q19" s="40" t="str">
        <f t="shared" si="2"/>
        <v/>
      </c>
      <c r="R19" s="196"/>
    </row>
    <row r="20" spans="1:18" ht="29" customHeight="1" x14ac:dyDescent="0.2">
      <c r="A20" s="131" t="s">
        <v>140</v>
      </c>
      <c r="B20" s="32">
        <v>16300</v>
      </c>
      <c r="C20" s="33" t="s">
        <v>60</v>
      </c>
      <c r="D20" s="34" t="s">
        <v>63</v>
      </c>
      <c r="E20" s="35" t="s">
        <v>62</v>
      </c>
      <c r="F20" s="35" t="s">
        <v>61</v>
      </c>
      <c r="G20" s="240"/>
      <c r="H20" s="227">
        <f>0.8581*1.005</f>
        <v>0.86239049999999984</v>
      </c>
      <c r="I20" s="230"/>
      <c r="J20" s="228">
        <f t="shared" si="5"/>
        <v>0.84639049999999982</v>
      </c>
      <c r="K20" s="230">
        <f t="shared" si="6"/>
        <v>0.83839049999999982</v>
      </c>
      <c r="L20" s="61"/>
      <c r="M20" s="146"/>
      <c r="N20" s="147"/>
      <c r="O20" s="156" t="str">
        <f t="shared" si="0"/>
        <v/>
      </c>
      <c r="P20" s="39" t="str">
        <f t="shared" si="1"/>
        <v/>
      </c>
      <c r="Q20" s="40" t="str">
        <f t="shared" si="2"/>
        <v/>
      </c>
      <c r="R20" s="196"/>
    </row>
    <row r="21" spans="1:18" ht="29" customHeight="1" x14ac:dyDescent="0.2">
      <c r="A21" s="159" t="s">
        <v>141</v>
      </c>
      <c r="B21" s="32" t="s">
        <v>142</v>
      </c>
      <c r="C21" s="33" t="s">
        <v>64</v>
      </c>
      <c r="D21" s="34" t="s">
        <v>65</v>
      </c>
      <c r="E21" s="35" t="s">
        <v>66</v>
      </c>
      <c r="F21" s="35"/>
      <c r="G21" s="226">
        <v>0.84250000000000003</v>
      </c>
      <c r="H21" s="227">
        <v>0.80249999999999999</v>
      </c>
      <c r="I21" s="227">
        <v>0.79610000000000003</v>
      </c>
      <c r="J21" s="228">
        <f t="shared" si="5"/>
        <v>0.78649999999999998</v>
      </c>
      <c r="K21" s="230">
        <f t="shared" si="6"/>
        <v>0.77849999999999997</v>
      </c>
      <c r="L21" s="61"/>
      <c r="M21" s="146"/>
      <c r="N21" s="147"/>
      <c r="O21" s="156" t="str">
        <f t="shared" si="0"/>
        <v/>
      </c>
      <c r="P21" s="39" t="str">
        <f t="shared" si="1"/>
        <v/>
      </c>
      <c r="Q21" s="40" t="str">
        <f t="shared" si="2"/>
        <v/>
      </c>
      <c r="R21" s="196"/>
    </row>
    <row r="22" spans="1:18" ht="29" customHeight="1" x14ac:dyDescent="0.2">
      <c r="A22" s="140" t="s">
        <v>105</v>
      </c>
      <c r="B22" s="32">
        <v>1254</v>
      </c>
      <c r="C22" s="33" t="s">
        <v>79</v>
      </c>
      <c r="D22" s="34">
        <v>93499575</v>
      </c>
      <c r="E22" s="35" t="s">
        <v>19</v>
      </c>
      <c r="F22" s="35"/>
      <c r="G22" s="239"/>
      <c r="H22" s="230">
        <v>0.80310000000000004</v>
      </c>
      <c r="I22" s="230"/>
      <c r="J22" s="228">
        <f t="shared" si="5"/>
        <v>0.78710000000000002</v>
      </c>
      <c r="K22" s="230">
        <f t="shared" si="6"/>
        <v>0.77910000000000001</v>
      </c>
      <c r="L22" s="64"/>
      <c r="M22" s="146"/>
      <c r="N22" s="147"/>
      <c r="O22" s="156" t="str">
        <f t="shared" si="0"/>
        <v/>
      </c>
      <c r="P22" s="39" t="str">
        <f t="shared" si="1"/>
        <v/>
      </c>
      <c r="Q22" s="40" t="str">
        <f t="shared" si="2"/>
        <v/>
      </c>
      <c r="R22" s="196"/>
    </row>
    <row r="23" spans="1:18" ht="29" customHeight="1" x14ac:dyDescent="0.2">
      <c r="A23" s="159" t="s">
        <v>143</v>
      </c>
      <c r="B23" s="32">
        <v>6051</v>
      </c>
      <c r="C23" s="33" t="s">
        <v>83</v>
      </c>
      <c r="D23" s="34" t="s">
        <v>81</v>
      </c>
      <c r="E23" s="35" t="s">
        <v>82</v>
      </c>
      <c r="F23" s="35" t="s">
        <v>84</v>
      </c>
      <c r="G23" s="241">
        <v>0.9143</v>
      </c>
      <c r="H23" s="227">
        <v>0.88319999999999999</v>
      </c>
      <c r="I23" s="227">
        <v>0.90549999999999997</v>
      </c>
      <c r="J23" s="228">
        <f t="shared" si="5"/>
        <v>0.86719999999999997</v>
      </c>
      <c r="K23" s="230">
        <f t="shared" si="6"/>
        <v>0.85919999999999996</v>
      </c>
      <c r="L23" s="63"/>
      <c r="M23" s="146"/>
      <c r="N23" s="147"/>
      <c r="O23" s="156" t="str">
        <f t="shared" si="0"/>
        <v/>
      </c>
      <c r="P23" s="39" t="str">
        <f t="shared" si="1"/>
        <v/>
      </c>
      <c r="Q23" s="40" t="str">
        <f t="shared" si="2"/>
        <v/>
      </c>
      <c r="R23" s="196"/>
    </row>
    <row r="24" spans="1:18" ht="29" customHeight="1" x14ac:dyDescent="0.2">
      <c r="A24" s="140" t="s">
        <v>105</v>
      </c>
      <c r="B24" s="108">
        <v>10742</v>
      </c>
      <c r="C24" s="33" t="s">
        <v>86</v>
      </c>
      <c r="D24" s="96">
        <v>93030677</v>
      </c>
      <c r="E24" s="35" t="s">
        <v>55</v>
      </c>
      <c r="F24" s="95" t="s">
        <v>129</v>
      </c>
      <c r="G24" s="240">
        <v>0.96519999999999995</v>
      </c>
      <c r="H24" s="230">
        <v>0.91849999999999998</v>
      </c>
      <c r="I24" s="230">
        <v>0.95860000000000001</v>
      </c>
      <c r="J24" s="228">
        <f t="shared" si="5"/>
        <v>0.90249999999999997</v>
      </c>
      <c r="K24" s="230">
        <f t="shared" si="6"/>
        <v>0.89449999999999996</v>
      </c>
      <c r="L24" s="63"/>
      <c r="M24" s="146"/>
      <c r="N24" s="147"/>
      <c r="O24" s="156" t="str">
        <f t="shared" si="0"/>
        <v/>
      </c>
      <c r="P24" s="39" t="str">
        <f t="shared" si="1"/>
        <v/>
      </c>
      <c r="Q24" s="40" t="str">
        <f t="shared" si="2"/>
        <v/>
      </c>
      <c r="R24" s="196"/>
    </row>
    <row r="25" spans="1:18" ht="29" customHeight="1" x14ac:dyDescent="0.2">
      <c r="A25" s="140" t="s">
        <v>105</v>
      </c>
      <c r="B25" s="108">
        <v>11168</v>
      </c>
      <c r="C25" s="33" t="s">
        <v>95</v>
      </c>
      <c r="D25" s="96">
        <v>93030679</v>
      </c>
      <c r="E25" s="35" t="s">
        <v>94</v>
      </c>
      <c r="F25" s="95" t="s">
        <v>102</v>
      </c>
      <c r="G25" s="240">
        <v>0.99109999999999998</v>
      </c>
      <c r="H25" s="230">
        <v>0.94269999999999998</v>
      </c>
      <c r="I25" s="230">
        <v>0.98360000000000003</v>
      </c>
      <c r="J25" s="228">
        <f t="shared" si="5"/>
        <v>0.92669999999999997</v>
      </c>
      <c r="K25" s="230">
        <f t="shared" si="6"/>
        <v>0.91869999999999996</v>
      </c>
      <c r="L25" s="63"/>
      <c r="M25" s="146"/>
      <c r="N25" s="147"/>
      <c r="O25" s="156" t="str">
        <f t="shared" si="0"/>
        <v/>
      </c>
      <c r="P25" s="39" t="str">
        <f t="shared" si="1"/>
        <v/>
      </c>
      <c r="Q25" s="40" t="str">
        <f t="shared" si="2"/>
        <v/>
      </c>
      <c r="R25" s="126"/>
    </row>
    <row r="26" spans="1:18" ht="29" customHeight="1" x14ac:dyDescent="0.2">
      <c r="A26" s="140" t="s">
        <v>105</v>
      </c>
      <c r="B26" s="118">
        <v>6609</v>
      </c>
      <c r="C26" s="119" t="s">
        <v>106</v>
      </c>
      <c r="D26" s="120"/>
      <c r="E26" s="121" t="s">
        <v>148</v>
      </c>
      <c r="F26" s="122" t="s">
        <v>101</v>
      </c>
      <c r="G26" s="242">
        <v>0.96699999999999997</v>
      </c>
      <c r="H26" s="243">
        <v>0.93179999999999996</v>
      </c>
      <c r="I26" s="243">
        <v>0.96030000000000004</v>
      </c>
      <c r="J26" s="228">
        <f t="shared" si="5"/>
        <v>0.91579999999999995</v>
      </c>
      <c r="K26" s="230">
        <f t="shared" si="6"/>
        <v>0.90779999999999994</v>
      </c>
      <c r="L26" s="125"/>
      <c r="M26" s="146"/>
      <c r="N26" s="147"/>
      <c r="O26" s="156" t="str">
        <f t="shared" si="0"/>
        <v/>
      </c>
      <c r="P26" s="39" t="str">
        <f t="shared" si="1"/>
        <v/>
      </c>
      <c r="Q26" s="40" t="str">
        <f t="shared" si="2"/>
        <v/>
      </c>
      <c r="R26" s="126"/>
    </row>
    <row r="27" spans="1:18" ht="29" customHeight="1" x14ac:dyDescent="0.2">
      <c r="A27" s="140" t="s">
        <v>105</v>
      </c>
      <c r="B27" s="108">
        <v>5961</v>
      </c>
      <c r="C27" s="33" t="s">
        <v>74</v>
      </c>
      <c r="D27" s="34" t="s">
        <v>111</v>
      </c>
      <c r="E27" s="35" t="s">
        <v>147</v>
      </c>
      <c r="F27" s="166" t="s">
        <v>118</v>
      </c>
      <c r="G27" s="170">
        <v>0.84650000000000003</v>
      </c>
      <c r="H27" s="170">
        <v>0.82299999999999995</v>
      </c>
      <c r="I27" s="170">
        <v>0.83830000000000005</v>
      </c>
      <c r="J27" s="228">
        <f t="shared" si="5"/>
        <v>0.80699999999999994</v>
      </c>
      <c r="K27" s="230">
        <f t="shared" si="6"/>
        <v>0.79899999999999993</v>
      </c>
      <c r="L27" s="125"/>
      <c r="M27" s="152">
        <v>0.75</v>
      </c>
      <c r="N27" s="147"/>
      <c r="O27" s="156" t="str">
        <f t="shared" si="0"/>
        <v/>
      </c>
      <c r="P27" s="39" t="str">
        <f t="shared" si="1"/>
        <v/>
      </c>
      <c r="Q27" s="40" t="str">
        <f t="shared" si="2"/>
        <v/>
      </c>
      <c r="R27" s="221">
        <v>4</v>
      </c>
    </row>
    <row r="28" spans="1:18" ht="29" customHeight="1" x14ac:dyDescent="0.2">
      <c r="A28" s="160" t="s">
        <v>130</v>
      </c>
      <c r="B28" s="144">
        <v>5400</v>
      </c>
      <c r="C28" s="49" t="s">
        <v>126</v>
      </c>
      <c r="D28" s="49"/>
      <c r="E28" s="49" t="s">
        <v>127</v>
      </c>
      <c r="F28" s="49"/>
      <c r="G28" s="207">
        <v>0.91010000000000002</v>
      </c>
      <c r="H28" s="207">
        <v>0.87649999999999995</v>
      </c>
      <c r="I28" s="207">
        <v>0.89490000000000003</v>
      </c>
      <c r="J28" s="228">
        <f t="shared" si="5"/>
        <v>0.86049999999999993</v>
      </c>
      <c r="K28" s="230">
        <f t="shared" si="6"/>
        <v>0.85249999999999992</v>
      </c>
      <c r="L28" s="125"/>
      <c r="M28" s="146"/>
      <c r="N28" s="147"/>
      <c r="O28" s="156" t="str">
        <f t="shared" si="0"/>
        <v/>
      </c>
      <c r="P28" s="39" t="str">
        <f t="shared" si="1"/>
        <v/>
      </c>
      <c r="Q28" s="40" t="str">
        <f t="shared" si="2"/>
        <v/>
      </c>
      <c r="R28" s="126"/>
    </row>
    <row r="29" spans="1:18" ht="29" customHeight="1" x14ac:dyDescent="0.2">
      <c r="A29" s="141"/>
      <c r="B29" s="144"/>
      <c r="C29" s="49"/>
      <c r="D29" s="49"/>
      <c r="E29" s="49"/>
      <c r="F29" s="49"/>
      <c r="G29" s="49"/>
      <c r="H29" s="49"/>
      <c r="I29" s="49"/>
      <c r="J29" s="49"/>
      <c r="K29" s="260"/>
      <c r="L29" s="49"/>
      <c r="M29" s="154"/>
      <c r="N29" s="154"/>
      <c r="O29" s="153"/>
      <c r="P29" s="39" t="str">
        <f t="shared" ref="P29:P31" si="7">IF(N29="","",SUM((HOUR(O29)*3600))+(MINUTE(O29)*60)+(SECOND(O29)))</f>
        <v/>
      </c>
      <c r="Q29" s="40" t="str">
        <f t="shared" ref="Q29:Q31" si="8">IF(L29="","",P29*L29)</f>
        <v/>
      </c>
      <c r="R29" s="126"/>
    </row>
    <row r="30" spans="1:18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260"/>
      <c r="L30" s="49"/>
      <c r="M30" s="155"/>
      <c r="N30" s="155"/>
      <c r="O30" s="246" t="str">
        <f t="shared" ref="O30:O31" si="9">IF(N30="","",N30-M30)</f>
        <v/>
      </c>
      <c r="P30" s="39" t="str">
        <f t="shared" si="7"/>
        <v/>
      </c>
      <c r="Q30" s="40" t="str">
        <f t="shared" si="8"/>
        <v/>
      </c>
      <c r="R30" s="127"/>
    </row>
    <row r="31" spans="1:18" x14ac:dyDescent="0.2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260"/>
      <c r="L31" s="49"/>
      <c r="M31" s="155"/>
      <c r="N31" s="155"/>
      <c r="O31" s="156" t="str">
        <f t="shared" si="9"/>
        <v/>
      </c>
      <c r="P31" s="39" t="str">
        <f t="shared" si="7"/>
        <v/>
      </c>
      <c r="Q31" s="40" t="str">
        <f t="shared" si="8"/>
        <v/>
      </c>
      <c r="R31" s="127"/>
    </row>
  </sheetData>
  <pageMargins left="0" right="0" top="0" bottom="0" header="0.31496062992125984" footer="0.31496062992125984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AD73E-E236-CB4C-966B-5317E8ED11F7}">
  <sheetPr>
    <tabColor theme="4" tint="0.59999389629810485"/>
    <pageSetUpPr fitToPage="1"/>
  </sheetPr>
  <dimension ref="A1:R31"/>
  <sheetViews>
    <sheetView topLeftCell="C10" workbookViewId="0">
      <selection activeCell="O12" sqref="O12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</cols>
  <sheetData>
    <row r="1" spans="1:18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256"/>
      <c r="L1" s="2"/>
      <c r="M1" s="2"/>
      <c r="N1" s="2"/>
      <c r="O1" s="2"/>
      <c r="P1" s="2"/>
      <c r="Q1" s="2"/>
      <c r="R1" s="4"/>
    </row>
    <row r="2" spans="1:18" ht="16" thickBot="1" x14ac:dyDescent="0.25">
      <c r="A2" s="129" t="s">
        <v>0</v>
      </c>
      <c r="B2" s="192"/>
      <c r="C2" s="84"/>
      <c r="D2" s="6"/>
      <c r="E2" s="7"/>
      <c r="F2" s="8" t="s">
        <v>1</v>
      </c>
      <c r="G2" s="9"/>
      <c r="H2" s="9"/>
      <c r="I2" s="10" t="s">
        <v>2</v>
      </c>
      <c r="J2" s="178">
        <v>45125</v>
      </c>
      <c r="K2" s="257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8" ht="43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58" t="s">
        <v>146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8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5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8" ht="29" customHeight="1" x14ac:dyDescent="0.2">
      <c r="A5" s="160" t="s">
        <v>130</v>
      </c>
      <c r="B5" s="32">
        <v>87</v>
      </c>
      <c r="C5" s="33" t="s">
        <v>72</v>
      </c>
      <c r="D5" s="34">
        <v>91769973</v>
      </c>
      <c r="E5" s="65" t="s">
        <v>73</v>
      </c>
      <c r="F5" s="35"/>
      <c r="G5" s="226">
        <v>0.85670000000000002</v>
      </c>
      <c r="H5" s="227">
        <v>0.82130000000000003</v>
      </c>
      <c r="I5" s="227">
        <v>0.84179999999999999</v>
      </c>
      <c r="J5" s="228">
        <f>H5-0.016</f>
        <v>0.80530000000000002</v>
      </c>
      <c r="K5" s="230">
        <f>H5-0.024</f>
        <v>0.79730000000000001</v>
      </c>
      <c r="L5" s="61"/>
      <c r="M5" s="146"/>
      <c r="N5" s="147"/>
      <c r="O5" s="156" t="str">
        <f t="shared" ref="O5:O28" si="0">IF(N5="","",N5-M5)</f>
        <v/>
      </c>
      <c r="P5" s="39" t="str">
        <f t="shared" ref="P5:P28" si="1">IF(N5="","",SUM((HOUR(O5)*3600))+(MINUTE(O5)*60)+(SECOND(O5)))</f>
        <v/>
      </c>
      <c r="Q5" s="40" t="str">
        <f t="shared" ref="Q5:Q28" si="2">IF(L5="","",P5*L5)</f>
        <v/>
      </c>
      <c r="R5" s="41"/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230">
        <v>0.90910000000000002</v>
      </c>
      <c r="H6" s="230">
        <v>0.87450000000000006</v>
      </c>
      <c r="I6" s="230">
        <v>0.90059999999999996</v>
      </c>
      <c r="J6" s="228">
        <f t="shared" ref="J6:J9" si="3">H6-0.016</f>
        <v>0.85850000000000004</v>
      </c>
      <c r="K6" s="230">
        <f t="shared" ref="K6:K9" si="4">H6-0.024</f>
        <v>0.85050000000000003</v>
      </c>
      <c r="L6" s="61"/>
      <c r="M6" s="146"/>
      <c r="N6" s="147"/>
      <c r="O6" s="156" t="str">
        <f t="shared" si="0"/>
        <v/>
      </c>
      <c r="P6" s="39" t="str">
        <f t="shared" si="1"/>
        <v/>
      </c>
      <c r="Q6" s="40" t="str">
        <f t="shared" si="2"/>
        <v/>
      </c>
      <c r="R6" s="41">
        <v>1</v>
      </c>
    </row>
    <row r="7" spans="1:18" ht="29" customHeight="1" x14ac:dyDescent="0.2">
      <c r="A7" s="134" t="s">
        <v>134</v>
      </c>
      <c r="B7" s="32">
        <v>5828</v>
      </c>
      <c r="C7" s="35" t="s">
        <v>76</v>
      </c>
      <c r="D7" s="93" t="s">
        <v>77</v>
      </c>
      <c r="E7" s="65" t="s">
        <v>153</v>
      </c>
      <c r="F7" s="35" t="s">
        <v>78</v>
      </c>
      <c r="G7" s="230">
        <v>0.90910000000000002</v>
      </c>
      <c r="H7" s="230">
        <v>0.87450000000000006</v>
      </c>
      <c r="I7" s="230">
        <v>0.90059999999999996</v>
      </c>
      <c r="J7" s="228">
        <f t="shared" si="3"/>
        <v>0.85850000000000004</v>
      </c>
      <c r="K7" s="230">
        <f t="shared" si="4"/>
        <v>0.85050000000000003</v>
      </c>
      <c r="L7" s="61"/>
      <c r="M7" s="146"/>
      <c r="N7" s="147"/>
      <c r="O7" s="156" t="str">
        <f t="shared" si="0"/>
        <v/>
      </c>
      <c r="P7" s="39" t="str">
        <f t="shared" si="1"/>
        <v/>
      </c>
      <c r="Q7" s="40" t="str">
        <f t="shared" si="2"/>
        <v/>
      </c>
      <c r="R7" s="41"/>
    </row>
    <row r="8" spans="1:18" ht="29" customHeight="1" x14ac:dyDescent="0.2">
      <c r="A8" s="171" t="s">
        <v>135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230">
        <v>0.90910000000000002</v>
      </c>
      <c r="H8" s="230">
        <v>0.87450000000000006</v>
      </c>
      <c r="I8" s="230">
        <v>0.90059999999999996</v>
      </c>
      <c r="J8" s="228">
        <f t="shared" si="3"/>
        <v>0.85850000000000004</v>
      </c>
      <c r="K8" s="230">
        <f t="shared" si="4"/>
        <v>0.85050000000000003</v>
      </c>
      <c r="L8" s="61"/>
      <c r="M8" s="146"/>
      <c r="N8" s="147"/>
      <c r="O8" s="156" t="str">
        <f t="shared" si="0"/>
        <v/>
      </c>
      <c r="P8" s="39" t="str">
        <f t="shared" si="1"/>
        <v/>
      </c>
      <c r="Q8" s="40" t="str">
        <f t="shared" si="2"/>
        <v/>
      </c>
      <c r="R8" s="41">
        <v>2</v>
      </c>
    </row>
    <row r="9" spans="1:18" ht="29" customHeight="1" thickBot="1" x14ac:dyDescent="0.25">
      <c r="A9" s="213" t="s">
        <v>135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230">
        <v>0.90910000000000002</v>
      </c>
      <c r="H9" s="230">
        <v>0.87450000000000006</v>
      </c>
      <c r="I9" s="230">
        <v>0.90059999999999996</v>
      </c>
      <c r="J9" s="228">
        <f t="shared" si="3"/>
        <v>0.85850000000000004</v>
      </c>
      <c r="K9" s="230">
        <f t="shared" si="4"/>
        <v>0.85050000000000003</v>
      </c>
      <c r="L9" s="78"/>
      <c r="M9" s="148"/>
      <c r="N9" s="149"/>
      <c r="O9" s="202" t="str">
        <f t="shared" si="0"/>
        <v/>
      </c>
      <c r="P9" s="79" t="str">
        <f t="shared" si="1"/>
        <v/>
      </c>
      <c r="Q9" s="80" t="str">
        <f t="shared" si="2"/>
        <v/>
      </c>
      <c r="R9" s="81"/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233"/>
      <c r="H10" s="234"/>
      <c r="I10" s="235"/>
      <c r="J10" s="236"/>
      <c r="K10" s="235"/>
      <c r="L10" s="107"/>
      <c r="M10" s="148"/>
      <c r="N10" s="149"/>
      <c r="O10" s="202" t="str">
        <f t="shared" si="0"/>
        <v/>
      </c>
      <c r="P10" s="79" t="str">
        <f t="shared" si="1"/>
        <v/>
      </c>
      <c r="Q10" s="80" t="str">
        <f t="shared" si="2"/>
        <v/>
      </c>
      <c r="R10" s="90"/>
    </row>
    <row r="11" spans="1:18" ht="29" customHeight="1" x14ac:dyDescent="0.2">
      <c r="A11" s="143" t="s">
        <v>137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226">
        <f>0.9723*1.005</f>
        <v>0.97716149999999991</v>
      </c>
      <c r="H11" s="237">
        <f>0.8925*1.005</f>
        <v>0.89696249999999988</v>
      </c>
      <c r="I11" s="237">
        <f>0.9606*1.005</f>
        <v>0.9654029999999999</v>
      </c>
      <c r="J11" s="228">
        <f t="shared" ref="J11:J28" si="5">H11-0.016</f>
        <v>0.88096249999999987</v>
      </c>
      <c r="K11" s="230">
        <f t="shared" ref="K11:K28" si="6">H11-0.024</f>
        <v>0.87296249999999986</v>
      </c>
      <c r="L11" s="72"/>
      <c r="M11" s="146"/>
      <c r="N11" s="147"/>
      <c r="O11" s="156" t="str">
        <f t="shared" si="0"/>
        <v/>
      </c>
      <c r="P11" s="39" t="str">
        <f t="shared" si="1"/>
        <v/>
      </c>
      <c r="Q11" s="40" t="str">
        <f t="shared" si="2"/>
        <v/>
      </c>
      <c r="R11" s="41"/>
    </row>
    <row r="12" spans="1:18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239">
        <v>0.92159999999999997</v>
      </c>
      <c r="H12" s="230">
        <v>0.87390000000000001</v>
      </c>
      <c r="I12" s="230">
        <v>0.91359999999999997</v>
      </c>
      <c r="J12" s="228">
        <f t="shared" si="5"/>
        <v>0.8579</v>
      </c>
      <c r="K12" s="230">
        <f t="shared" si="6"/>
        <v>0.84989999999999999</v>
      </c>
      <c r="L12" s="61"/>
      <c r="M12" s="146"/>
      <c r="N12" s="147"/>
      <c r="O12" s="156" t="str">
        <f t="shared" si="0"/>
        <v/>
      </c>
      <c r="P12" s="39" t="str">
        <f t="shared" si="1"/>
        <v/>
      </c>
      <c r="Q12" s="40" t="str">
        <f t="shared" si="2"/>
        <v/>
      </c>
      <c r="R12" s="41"/>
    </row>
    <row r="13" spans="1:18" ht="29" customHeight="1" x14ac:dyDescent="0.2">
      <c r="A13" s="159" t="s">
        <v>139</v>
      </c>
      <c r="B13" s="32">
        <v>15551</v>
      </c>
      <c r="C13" s="33" t="s">
        <v>35</v>
      </c>
      <c r="D13" s="43">
        <v>91747027</v>
      </c>
      <c r="E13" s="44" t="s">
        <v>36</v>
      </c>
      <c r="F13" s="35" t="s">
        <v>37</v>
      </c>
      <c r="G13" s="226">
        <f>0.9369*1.005</f>
        <v>0.94158449999999982</v>
      </c>
      <c r="H13" s="227">
        <f>G13-0.025</f>
        <v>0.9165844999999998</v>
      </c>
      <c r="I13" s="230"/>
      <c r="J13" s="228">
        <f t="shared" si="5"/>
        <v>0.90058449999999979</v>
      </c>
      <c r="K13" s="230">
        <f t="shared" si="6"/>
        <v>0.89258449999999978</v>
      </c>
      <c r="L13" s="61"/>
      <c r="M13" s="146"/>
      <c r="N13" s="147"/>
      <c r="O13" s="156" t="str">
        <f t="shared" si="0"/>
        <v/>
      </c>
      <c r="P13" s="39" t="str">
        <f t="shared" si="1"/>
        <v/>
      </c>
      <c r="Q13" s="40" t="str">
        <f t="shared" si="2"/>
        <v/>
      </c>
      <c r="R13" s="41"/>
    </row>
    <row r="14" spans="1:18" ht="29" customHeight="1" x14ac:dyDescent="0.2">
      <c r="A14" s="194" t="s">
        <v>105</v>
      </c>
      <c r="B14" s="32">
        <v>9801</v>
      </c>
      <c r="C14" s="33" t="s">
        <v>41</v>
      </c>
      <c r="D14" s="34">
        <v>91357059</v>
      </c>
      <c r="E14" s="35" t="s">
        <v>42</v>
      </c>
      <c r="F14" s="35" t="s">
        <v>43</v>
      </c>
      <c r="G14" s="239">
        <f>0.937</f>
        <v>0.93700000000000006</v>
      </c>
      <c r="H14" s="230">
        <v>0.88260000000000005</v>
      </c>
      <c r="I14" s="230">
        <v>0.92310000000000003</v>
      </c>
      <c r="J14" s="228">
        <f t="shared" si="5"/>
        <v>0.86660000000000004</v>
      </c>
      <c r="K14" s="230">
        <f t="shared" si="6"/>
        <v>0.85860000000000003</v>
      </c>
      <c r="L14" s="61"/>
      <c r="M14" s="146"/>
      <c r="N14" s="147"/>
      <c r="O14" s="156" t="str">
        <f t="shared" si="0"/>
        <v/>
      </c>
      <c r="P14" s="39" t="str">
        <f t="shared" si="1"/>
        <v/>
      </c>
      <c r="Q14" s="40" t="str">
        <f t="shared" si="2"/>
        <v/>
      </c>
      <c r="R14" s="41">
        <v>2</v>
      </c>
    </row>
    <row r="15" spans="1:18" ht="29" customHeight="1" x14ac:dyDescent="0.2">
      <c r="A15" s="159" t="s">
        <v>138</v>
      </c>
      <c r="B15" s="32">
        <v>10421</v>
      </c>
      <c r="C15" s="33" t="s">
        <v>44</v>
      </c>
      <c r="D15" s="117">
        <v>91849410</v>
      </c>
      <c r="E15" s="45" t="s">
        <v>45</v>
      </c>
      <c r="F15" s="35" t="s">
        <v>46</v>
      </c>
      <c r="G15" s="226">
        <f>1.0472*1.005</f>
        <v>1.0524359999999997</v>
      </c>
      <c r="H15" s="227">
        <f>1.0034*1.005</f>
        <v>1.0084169999999999</v>
      </c>
      <c r="I15" s="227">
        <f>1.0354*1.005</f>
        <v>1.0405770000000001</v>
      </c>
      <c r="J15" s="228">
        <f t="shared" si="5"/>
        <v>0.99241699999999988</v>
      </c>
      <c r="K15" s="230">
        <f t="shared" si="6"/>
        <v>0.98441699999999988</v>
      </c>
      <c r="L15" s="61"/>
      <c r="M15" s="146"/>
      <c r="N15" s="147"/>
      <c r="O15" s="156" t="str">
        <f t="shared" si="0"/>
        <v/>
      </c>
      <c r="P15" s="39" t="str">
        <f t="shared" si="1"/>
        <v/>
      </c>
      <c r="Q15" s="40" t="str">
        <f t="shared" si="2"/>
        <v/>
      </c>
      <c r="R15" s="41"/>
    </row>
    <row r="16" spans="1:18" ht="29" customHeight="1" x14ac:dyDescent="0.2">
      <c r="A16" s="131" t="s">
        <v>140</v>
      </c>
      <c r="B16" s="32">
        <v>10528</v>
      </c>
      <c r="C16" s="33" t="s">
        <v>47</v>
      </c>
      <c r="D16" s="34" t="s">
        <v>48</v>
      </c>
      <c r="E16" s="45" t="s">
        <v>49</v>
      </c>
      <c r="F16" s="35" t="s">
        <v>50</v>
      </c>
      <c r="G16" s="227">
        <f>0.9897*1.005</f>
        <v>0.99464849999999994</v>
      </c>
      <c r="H16" s="227">
        <f>0.9561*1.005</f>
        <v>0.9608804999999998</v>
      </c>
      <c r="I16" s="227">
        <f>0.9787*1.005</f>
        <v>0.9835934999999999</v>
      </c>
      <c r="J16" s="228">
        <f t="shared" si="5"/>
        <v>0.94488049999999979</v>
      </c>
      <c r="K16" s="230">
        <f t="shared" si="6"/>
        <v>0.93688049999999978</v>
      </c>
      <c r="L16" s="61"/>
      <c r="M16" s="146"/>
      <c r="N16" s="147"/>
      <c r="O16" s="156" t="str">
        <f t="shared" si="0"/>
        <v/>
      </c>
      <c r="P16" s="39" t="str">
        <f t="shared" si="1"/>
        <v/>
      </c>
      <c r="Q16" s="40" t="str">
        <f t="shared" si="2"/>
        <v/>
      </c>
      <c r="R16" s="41"/>
    </row>
    <row r="17" spans="1:18" ht="29" customHeight="1" x14ac:dyDescent="0.2">
      <c r="A17" s="134" t="s">
        <v>105</v>
      </c>
      <c r="B17" s="32">
        <v>15028</v>
      </c>
      <c r="C17" s="33" t="s">
        <v>51</v>
      </c>
      <c r="D17" s="34" t="s">
        <v>52</v>
      </c>
      <c r="E17" s="35" t="s">
        <v>53</v>
      </c>
      <c r="F17" s="35" t="s">
        <v>54</v>
      </c>
      <c r="G17" s="230">
        <v>1.0379</v>
      </c>
      <c r="H17" s="230">
        <v>0.98650000000000004</v>
      </c>
      <c r="I17" s="230">
        <v>1.0278</v>
      </c>
      <c r="J17" s="228">
        <f t="shared" si="5"/>
        <v>0.97050000000000003</v>
      </c>
      <c r="K17" s="230">
        <f t="shared" si="6"/>
        <v>0.96250000000000002</v>
      </c>
      <c r="L17" s="61"/>
      <c r="M17" s="146"/>
      <c r="N17" s="147"/>
      <c r="O17" s="156" t="str">
        <f t="shared" si="0"/>
        <v/>
      </c>
      <c r="P17" s="39" t="str">
        <f t="shared" si="1"/>
        <v/>
      </c>
      <c r="Q17" s="40" t="str">
        <f t="shared" si="2"/>
        <v/>
      </c>
      <c r="R17" s="41"/>
    </row>
    <row r="18" spans="1:18" ht="29" customHeight="1" x14ac:dyDescent="0.2">
      <c r="A18" s="134" t="s">
        <v>105</v>
      </c>
      <c r="B18" s="32">
        <v>10482</v>
      </c>
      <c r="C18" s="33" t="s">
        <v>56</v>
      </c>
      <c r="D18" s="34">
        <v>95031701</v>
      </c>
      <c r="E18" s="35" t="s">
        <v>49</v>
      </c>
      <c r="F18" s="35" t="s">
        <v>110</v>
      </c>
      <c r="G18" s="240">
        <v>0.96289999999999998</v>
      </c>
      <c r="H18" s="230">
        <v>0.91649999999999998</v>
      </c>
      <c r="I18" s="230">
        <v>0.94950000000000001</v>
      </c>
      <c r="J18" s="228">
        <f t="shared" si="5"/>
        <v>0.90049999999999997</v>
      </c>
      <c r="K18" s="230">
        <f t="shared" si="6"/>
        <v>0.89249999999999996</v>
      </c>
      <c r="L18" s="61"/>
      <c r="M18" s="146"/>
      <c r="N18" s="147"/>
      <c r="O18" s="156" t="str">
        <f t="shared" si="0"/>
        <v/>
      </c>
      <c r="P18" s="39" t="str">
        <f t="shared" si="1"/>
        <v/>
      </c>
      <c r="Q18" s="40" t="str">
        <f t="shared" si="2"/>
        <v/>
      </c>
      <c r="R18" s="196"/>
    </row>
    <row r="19" spans="1:18" ht="29" customHeight="1" x14ac:dyDescent="0.2">
      <c r="A19" s="171" t="s">
        <v>105</v>
      </c>
      <c r="B19" s="32">
        <v>12245</v>
      </c>
      <c r="C19" s="33" t="s">
        <v>57</v>
      </c>
      <c r="D19" s="34" t="s">
        <v>58</v>
      </c>
      <c r="E19" s="35" t="s">
        <v>59</v>
      </c>
      <c r="F19" s="35"/>
      <c r="G19" s="240">
        <v>0.97940000000000005</v>
      </c>
      <c r="H19" s="230">
        <v>0.92900000000000005</v>
      </c>
      <c r="I19" s="230">
        <v>0.97170000000000001</v>
      </c>
      <c r="J19" s="228">
        <f t="shared" si="5"/>
        <v>0.91300000000000003</v>
      </c>
      <c r="K19" s="230">
        <f t="shared" si="6"/>
        <v>0.90500000000000003</v>
      </c>
      <c r="L19" s="61"/>
      <c r="M19" s="146"/>
      <c r="N19" s="147"/>
      <c r="O19" s="156" t="str">
        <f t="shared" si="0"/>
        <v/>
      </c>
      <c r="P19" s="39" t="str">
        <f t="shared" si="1"/>
        <v/>
      </c>
      <c r="Q19" s="40" t="str">
        <f t="shared" si="2"/>
        <v/>
      </c>
      <c r="R19" s="196"/>
    </row>
    <row r="20" spans="1:18" ht="29" customHeight="1" x14ac:dyDescent="0.2">
      <c r="A20" s="131" t="s">
        <v>140</v>
      </c>
      <c r="B20" s="32">
        <v>16300</v>
      </c>
      <c r="C20" s="33" t="s">
        <v>60</v>
      </c>
      <c r="D20" s="34" t="s">
        <v>63</v>
      </c>
      <c r="E20" s="35" t="s">
        <v>62</v>
      </c>
      <c r="F20" s="35" t="s">
        <v>61</v>
      </c>
      <c r="G20" s="240"/>
      <c r="H20" s="227">
        <f>0.8581*1.005</f>
        <v>0.86239049999999984</v>
      </c>
      <c r="I20" s="230"/>
      <c r="J20" s="228">
        <f t="shared" si="5"/>
        <v>0.84639049999999982</v>
      </c>
      <c r="K20" s="230">
        <f t="shared" si="6"/>
        <v>0.83839049999999982</v>
      </c>
      <c r="L20" s="61"/>
      <c r="M20" s="146"/>
      <c r="N20" s="147"/>
      <c r="O20" s="156" t="str">
        <f t="shared" si="0"/>
        <v/>
      </c>
      <c r="P20" s="39" t="str">
        <f t="shared" si="1"/>
        <v/>
      </c>
      <c r="Q20" s="40" t="str">
        <f t="shared" si="2"/>
        <v/>
      </c>
      <c r="R20" s="196"/>
    </row>
    <row r="21" spans="1:18" ht="29" customHeight="1" x14ac:dyDescent="0.2">
      <c r="A21" s="159" t="s">
        <v>141</v>
      </c>
      <c r="B21" s="32" t="s">
        <v>142</v>
      </c>
      <c r="C21" s="33" t="s">
        <v>64</v>
      </c>
      <c r="D21" s="34" t="s">
        <v>65</v>
      </c>
      <c r="E21" s="35" t="s">
        <v>66</v>
      </c>
      <c r="F21" s="35"/>
      <c r="G21" s="226">
        <v>0.84250000000000003</v>
      </c>
      <c r="H21" s="227">
        <v>0.80249999999999999</v>
      </c>
      <c r="I21" s="227">
        <v>0.79610000000000003</v>
      </c>
      <c r="J21" s="228">
        <f t="shared" si="5"/>
        <v>0.78649999999999998</v>
      </c>
      <c r="K21" s="230">
        <f t="shared" si="6"/>
        <v>0.77849999999999997</v>
      </c>
      <c r="L21" s="61"/>
      <c r="M21" s="146"/>
      <c r="N21" s="147"/>
      <c r="O21" s="156" t="str">
        <f t="shared" si="0"/>
        <v/>
      </c>
      <c r="P21" s="39" t="str">
        <f t="shared" si="1"/>
        <v/>
      </c>
      <c r="Q21" s="40" t="str">
        <f t="shared" si="2"/>
        <v/>
      </c>
      <c r="R21" s="196"/>
    </row>
    <row r="22" spans="1:18" ht="29" customHeight="1" x14ac:dyDescent="0.2">
      <c r="A22" s="140" t="s">
        <v>105</v>
      </c>
      <c r="B22" s="32">
        <v>1254</v>
      </c>
      <c r="C22" s="33" t="s">
        <v>79</v>
      </c>
      <c r="D22" s="34">
        <v>93499575</v>
      </c>
      <c r="E22" s="35" t="s">
        <v>19</v>
      </c>
      <c r="F22" s="35"/>
      <c r="G22" s="239"/>
      <c r="H22" s="230">
        <v>0.80310000000000004</v>
      </c>
      <c r="I22" s="230"/>
      <c r="J22" s="228">
        <f t="shared" si="5"/>
        <v>0.78710000000000002</v>
      </c>
      <c r="K22" s="230">
        <f t="shared" si="6"/>
        <v>0.77910000000000001</v>
      </c>
      <c r="L22" s="64"/>
      <c r="M22" s="146"/>
      <c r="N22" s="147"/>
      <c r="O22" s="156" t="str">
        <f t="shared" si="0"/>
        <v/>
      </c>
      <c r="P22" s="39" t="str">
        <f t="shared" si="1"/>
        <v/>
      </c>
      <c r="Q22" s="40" t="str">
        <f t="shared" si="2"/>
        <v/>
      </c>
      <c r="R22" s="196"/>
    </row>
    <row r="23" spans="1:18" ht="29" customHeight="1" x14ac:dyDescent="0.2">
      <c r="A23" s="159" t="s">
        <v>143</v>
      </c>
      <c r="B23" s="32">
        <v>6051</v>
      </c>
      <c r="C23" s="33" t="s">
        <v>83</v>
      </c>
      <c r="D23" s="34" t="s">
        <v>81</v>
      </c>
      <c r="E23" s="35" t="s">
        <v>82</v>
      </c>
      <c r="F23" s="35" t="s">
        <v>84</v>
      </c>
      <c r="G23" s="241">
        <v>0.9143</v>
      </c>
      <c r="H23" s="227">
        <v>0.88319999999999999</v>
      </c>
      <c r="I23" s="227">
        <v>0.90549999999999997</v>
      </c>
      <c r="J23" s="228">
        <f t="shared" si="5"/>
        <v>0.86719999999999997</v>
      </c>
      <c r="K23" s="230">
        <f t="shared" si="6"/>
        <v>0.85919999999999996</v>
      </c>
      <c r="L23" s="63"/>
      <c r="M23" s="146"/>
      <c r="N23" s="147"/>
      <c r="O23" s="156" t="str">
        <f t="shared" si="0"/>
        <v/>
      </c>
      <c r="P23" s="39" t="str">
        <f t="shared" si="1"/>
        <v/>
      </c>
      <c r="Q23" s="40" t="str">
        <f t="shared" si="2"/>
        <v/>
      </c>
      <c r="R23" s="196"/>
    </row>
    <row r="24" spans="1:18" ht="29" customHeight="1" x14ac:dyDescent="0.2">
      <c r="A24" s="140" t="s">
        <v>105</v>
      </c>
      <c r="B24" s="108">
        <v>10742</v>
      </c>
      <c r="C24" s="33" t="s">
        <v>86</v>
      </c>
      <c r="D24" s="96">
        <v>93030677</v>
      </c>
      <c r="E24" s="35" t="s">
        <v>55</v>
      </c>
      <c r="F24" s="95" t="s">
        <v>129</v>
      </c>
      <c r="G24" s="240">
        <v>0.96519999999999995</v>
      </c>
      <c r="H24" s="230">
        <v>0.91849999999999998</v>
      </c>
      <c r="I24" s="230">
        <v>0.95860000000000001</v>
      </c>
      <c r="J24" s="228">
        <f t="shared" si="5"/>
        <v>0.90249999999999997</v>
      </c>
      <c r="K24" s="230">
        <f t="shared" si="6"/>
        <v>0.89449999999999996</v>
      </c>
      <c r="L24" s="63"/>
      <c r="M24" s="146"/>
      <c r="N24" s="147"/>
      <c r="O24" s="156" t="str">
        <f t="shared" si="0"/>
        <v/>
      </c>
      <c r="P24" s="39" t="str">
        <f t="shared" si="1"/>
        <v/>
      </c>
      <c r="Q24" s="40" t="str">
        <f t="shared" si="2"/>
        <v/>
      </c>
      <c r="R24" s="196"/>
    </row>
    <row r="25" spans="1:18" ht="29" customHeight="1" x14ac:dyDescent="0.2">
      <c r="A25" s="140" t="s">
        <v>105</v>
      </c>
      <c r="B25" s="108">
        <v>11168</v>
      </c>
      <c r="C25" s="33" t="s">
        <v>95</v>
      </c>
      <c r="D25" s="96">
        <v>93030679</v>
      </c>
      <c r="E25" s="35" t="s">
        <v>94</v>
      </c>
      <c r="F25" s="95" t="s">
        <v>102</v>
      </c>
      <c r="G25" s="240">
        <v>0.99109999999999998</v>
      </c>
      <c r="H25" s="230">
        <v>0.94269999999999998</v>
      </c>
      <c r="I25" s="230">
        <v>0.98360000000000003</v>
      </c>
      <c r="J25" s="228">
        <f t="shared" si="5"/>
        <v>0.92669999999999997</v>
      </c>
      <c r="K25" s="230">
        <f t="shared" si="6"/>
        <v>0.91869999999999996</v>
      </c>
      <c r="L25" s="63"/>
      <c r="M25" s="146"/>
      <c r="N25" s="147"/>
      <c r="O25" s="156" t="str">
        <f t="shared" si="0"/>
        <v/>
      </c>
      <c r="P25" s="39" t="str">
        <f t="shared" si="1"/>
        <v/>
      </c>
      <c r="Q25" s="40" t="str">
        <f t="shared" si="2"/>
        <v/>
      </c>
      <c r="R25" s="126"/>
    </row>
    <row r="26" spans="1:18" ht="29" customHeight="1" x14ac:dyDescent="0.2">
      <c r="A26" s="140" t="s">
        <v>105</v>
      </c>
      <c r="B26" s="118">
        <v>6609</v>
      </c>
      <c r="C26" s="119" t="s">
        <v>106</v>
      </c>
      <c r="D26" s="120"/>
      <c r="E26" s="121" t="s">
        <v>148</v>
      </c>
      <c r="F26" s="122" t="s">
        <v>101</v>
      </c>
      <c r="G26" s="242">
        <v>0.96699999999999997</v>
      </c>
      <c r="H26" s="243">
        <v>0.93179999999999996</v>
      </c>
      <c r="I26" s="243">
        <v>0.96030000000000004</v>
      </c>
      <c r="J26" s="228">
        <f t="shared" si="5"/>
        <v>0.91579999999999995</v>
      </c>
      <c r="K26" s="230">
        <f t="shared" si="6"/>
        <v>0.90779999999999994</v>
      </c>
      <c r="L26" s="125"/>
      <c r="M26" s="146"/>
      <c r="N26" s="147"/>
      <c r="O26" s="156" t="str">
        <f t="shared" si="0"/>
        <v/>
      </c>
      <c r="P26" s="39" t="str">
        <f t="shared" si="1"/>
        <v/>
      </c>
      <c r="Q26" s="40" t="str">
        <f t="shared" si="2"/>
        <v/>
      </c>
      <c r="R26" s="126"/>
    </row>
    <row r="27" spans="1:18" ht="29" customHeight="1" x14ac:dyDescent="0.2">
      <c r="A27" s="140" t="s">
        <v>105</v>
      </c>
      <c r="B27" s="108">
        <v>5961</v>
      </c>
      <c r="C27" s="33" t="s">
        <v>74</v>
      </c>
      <c r="D27" s="34" t="s">
        <v>111</v>
      </c>
      <c r="E27" s="35" t="s">
        <v>147</v>
      </c>
      <c r="F27" s="166" t="s">
        <v>118</v>
      </c>
      <c r="G27" s="170">
        <v>0.84650000000000003</v>
      </c>
      <c r="H27" s="170">
        <v>0.82299999999999995</v>
      </c>
      <c r="I27" s="170">
        <v>0.83830000000000005</v>
      </c>
      <c r="J27" s="228">
        <f t="shared" si="5"/>
        <v>0.80699999999999994</v>
      </c>
      <c r="K27" s="230">
        <f t="shared" si="6"/>
        <v>0.79899999999999993</v>
      </c>
      <c r="L27" s="125"/>
      <c r="M27" s="146"/>
      <c r="N27" s="147"/>
      <c r="O27" s="156" t="str">
        <f t="shared" si="0"/>
        <v/>
      </c>
      <c r="P27" s="39" t="str">
        <f t="shared" si="1"/>
        <v/>
      </c>
      <c r="Q27" s="40" t="str">
        <f t="shared" si="2"/>
        <v/>
      </c>
      <c r="R27" s="221">
        <v>1</v>
      </c>
    </row>
    <row r="28" spans="1:18" ht="29" customHeight="1" x14ac:dyDescent="0.2">
      <c r="A28" s="160" t="s">
        <v>130</v>
      </c>
      <c r="B28" s="144">
        <v>5400</v>
      </c>
      <c r="C28" s="49" t="s">
        <v>126</v>
      </c>
      <c r="D28" s="49"/>
      <c r="E28" s="49" t="s">
        <v>127</v>
      </c>
      <c r="F28" s="49"/>
      <c r="G28" s="207">
        <v>0.91010000000000002</v>
      </c>
      <c r="H28" s="207">
        <v>0.87649999999999995</v>
      </c>
      <c r="I28" s="207">
        <v>0.89490000000000003</v>
      </c>
      <c r="J28" s="228">
        <f t="shared" si="5"/>
        <v>0.86049999999999993</v>
      </c>
      <c r="K28" s="230">
        <f t="shared" si="6"/>
        <v>0.85249999999999992</v>
      </c>
      <c r="L28" s="125"/>
      <c r="M28" s="146"/>
      <c r="N28" s="147"/>
      <c r="O28" s="156" t="str">
        <f t="shared" si="0"/>
        <v/>
      </c>
      <c r="P28" s="39" t="str">
        <f t="shared" si="1"/>
        <v/>
      </c>
      <c r="Q28" s="40" t="str">
        <f t="shared" si="2"/>
        <v/>
      </c>
      <c r="R28" s="126"/>
    </row>
    <row r="29" spans="1:18" ht="29" customHeight="1" x14ac:dyDescent="0.2">
      <c r="A29" s="141"/>
      <c r="B29" s="144"/>
      <c r="C29" s="49"/>
      <c r="D29" s="49"/>
      <c r="E29" s="49"/>
      <c r="F29" s="49"/>
      <c r="G29" s="49"/>
      <c r="H29" s="49"/>
      <c r="I29" s="49"/>
      <c r="J29" s="49"/>
      <c r="K29" s="260"/>
      <c r="L29" s="49"/>
      <c r="M29" s="154"/>
      <c r="N29" s="154"/>
      <c r="O29" s="153"/>
      <c r="P29" s="39" t="str">
        <f t="shared" ref="P29:P31" si="7">IF(N29="","",SUM((HOUR(O29)*3600))+(MINUTE(O29)*60)+(SECOND(O29)))</f>
        <v/>
      </c>
      <c r="Q29" s="40" t="str">
        <f t="shared" ref="Q29:Q31" si="8">IF(L29="","",P29*L29)</f>
        <v/>
      </c>
      <c r="R29" s="126"/>
    </row>
    <row r="30" spans="1:18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260"/>
      <c r="L30" s="49"/>
      <c r="M30" s="155"/>
      <c r="N30" s="155"/>
      <c r="O30" s="246" t="str">
        <f t="shared" ref="O30:O31" si="9">IF(N30="","",N30-M30)</f>
        <v/>
      </c>
      <c r="P30" s="39" t="str">
        <f t="shared" si="7"/>
        <v/>
      </c>
      <c r="Q30" s="40" t="str">
        <f t="shared" si="8"/>
        <v/>
      </c>
      <c r="R30" s="127"/>
    </row>
    <row r="31" spans="1:18" x14ac:dyDescent="0.2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260"/>
      <c r="L31" s="49"/>
      <c r="M31" s="155"/>
      <c r="N31" s="155"/>
      <c r="O31" s="156" t="str">
        <f t="shared" si="9"/>
        <v/>
      </c>
      <c r="P31" s="39" t="str">
        <f t="shared" si="7"/>
        <v/>
      </c>
      <c r="Q31" s="40" t="str">
        <f t="shared" si="8"/>
        <v/>
      </c>
      <c r="R31" s="127"/>
    </row>
  </sheetData>
  <pageMargins left="0" right="0" top="0.74803149606299213" bottom="0.74803149606299213" header="0.31496062992125984" footer="0.31496062992125984"/>
  <pageSetup paperSize="9" scale="6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6FA11-93DA-CD40-8E9D-400B162C7468}">
  <sheetPr>
    <tabColor theme="4" tint="0.59999389629810485"/>
    <pageSetUpPr fitToPage="1"/>
  </sheetPr>
  <dimension ref="A1:R31"/>
  <sheetViews>
    <sheetView topLeftCell="A3" zoomScale="80" zoomScaleNormal="80" workbookViewId="0">
      <selection activeCell="R5" sqref="R5:R28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  <col min="11" max="11" width="12.5" customWidth="1"/>
  </cols>
  <sheetData>
    <row r="1" spans="1:18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256"/>
      <c r="L1" s="2"/>
      <c r="M1" s="2"/>
      <c r="N1" s="2"/>
      <c r="O1" s="2"/>
      <c r="P1" s="2"/>
      <c r="Q1" s="2"/>
      <c r="R1" s="4"/>
    </row>
    <row r="2" spans="1:18" ht="16" thickBot="1" x14ac:dyDescent="0.25">
      <c r="A2" s="129" t="s">
        <v>0</v>
      </c>
      <c r="B2" s="192"/>
      <c r="C2" s="84" t="s">
        <v>158</v>
      </c>
      <c r="D2" s="6"/>
      <c r="E2" s="7"/>
      <c r="F2" s="8" t="s">
        <v>1</v>
      </c>
      <c r="G2" s="9" t="s">
        <v>159</v>
      </c>
      <c r="H2" s="9"/>
      <c r="I2" s="10" t="s">
        <v>2</v>
      </c>
      <c r="J2" s="178">
        <v>45132</v>
      </c>
      <c r="K2" s="257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8" ht="29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58" t="s">
        <v>146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8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5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8" ht="29" customHeight="1" x14ac:dyDescent="0.2">
      <c r="A5" s="160" t="s">
        <v>130</v>
      </c>
      <c r="B5" s="32">
        <v>87</v>
      </c>
      <c r="C5" s="33" t="s">
        <v>72</v>
      </c>
      <c r="D5" s="34">
        <v>91769973</v>
      </c>
      <c r="E5" s="65" t="s">
        <v>73</v>
      </c>
      <c r="F5" s="35"/>
      <c r="G5" s="226">
        <v>0.85670000000000002</v>
      </c>
      <c r="H5" s="227">
        <v>0.82130000000000003</v>
      </c>
      <c r="I5" s="227">
        <v>0.84179999999999999</v>
      </c>
      <c r="J5" s="228">
        <f>H5-0.016</f>
        <v>0.80530000000000002</v>
      </c>
      <c r="K5" s="230">
        <f>H5-0.024</f>
        <v>0.79730000000000001</v>
      </c>
      <c r="L5" s="61"/>
      <c r="M5" s="146"/>
      <c r="N5" s="147"/>
      <c r="O5" s="156" t="str">
        <f t="shared" ref="O5:O28" si="0">IF(N5="","",N5-M5)</f>
        <v/>
      </c>
      <c r="P5" s="39" t="str">
        <f t="shared" ref="P5:P28" si="1">IF(N5="","",SUM((HOUR(O5)*3600))+(MINUTE(O5)*60)+(SECOND(O5)))</f>
        <v/>
      </c>
      <c r="Q5" s="40" t="str">
        <f t="shared" ref="Q5:Q28" si="2">IF(L5="","",P5*L5)</f>
        <v/>
      </c>
      <c r="R5" s="41"/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230">
        <v>0.90910000000000002</v>
      </c>
      <c r="H6" s="230">
        <v>0.87450000000000006</v>
      </c>
      <c r="I6" s="230">
        <v>0.90059999999999996</v>
      </c>
      <c r="J6" s="228">
        <f t="shared" ref="J6:J9" si="3">H6-0.016</f>
        <v>0.85850000000000004</v>
      </c>
      <c r="K6" s="230">
        <f t="shared" ref="K6:K9" si="4">H6-0.024</f>
        <v>0.85050000000000003</v>
      </c>
      <c r="L6" s="61"/>
      <c r="M6" s="146"/>
      <c r="N6" s="147"/>
      <c r="O6" s="156" t="str">
        <f t="shared" si="0"/>
        <v/>
      </c>
      <c r="P6" s="39" t="str">
        <f t="shared" si="1"/>
        <v/>
      </c>
      <c r="Q6" s="40" t="str">
        <f t="shared" si="2"/>
        <v/>
      </c>
      <c r="R6" s="41">
        <v>1</v>
      </c>
    </row>
    <row r="7" spans="1:18" ht="29" customHeight="1" x14ac:dyDescent="0.2">
      <c r="A7" s="134" t="s">
        <v>134</v>
      </c>
      <c r="B7" s="32">
        <v>5828</v>
      </c>
      <c r="C7" s="35" t="s">
        <v>76</v>
      </c>
      <c r="D7" s="93" t="s">
        <v>77</v>
      </c>
      <c r="E7" s="65" t="s">
        <v>153</v>
      </c>
      <c r="F7" s="35" t="s">
        <v>78</v>
      </c>
      <c r="G7" s="230">
        <v>0.90910000000000002</v>
      </c>
      <c r="H7" s="230">
        <v>0.87450000000000006</v>
      </c>
      <c r="I7" s="230">
        <v>0.90059999999999996</v>
      </c>
      <c r="J7" s="228">
        <f t="shared" si="3"/>
        <v>0.85850000000000004</v>
      </c>
      <c r="K7" s="230">
        <f t="shared" si="4"/>
        <v>0.85050000000000003</v>
      </c>
      <c r="L7" s="61"/>
      <c r="M7" s="146"/>
      <c r="N7" s="147"/>
      <c r="O7" s="156" t="str">
        <f t="shared" si="0"/>
        <v/>
      </c>
      <c r="P7" s="39" t="str">
        <f t="shared" si="1"/>
        <v/>
      </c>
      <c r="Q7" s="40" t="str">
        <f t="shared" si="2"/>
        <v/>
      </c>
      <c r="R7" s="41"/>
    </row>
    <row r="8" spans="1:18" ht="29" customHeight="1" x14ac:dyDescent="0.2">
      <c r="A8" s="171" t="s">
        <v>135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230">
        <v>0.90910000000000002</v>
      </c>
      <c r="H8" s="230">
        <v>0.87450000000000006</v>
      </c>
      <c r="I8" s="230">
        <v>0.90059999999999996</v>
      </c>
      <c r="J8" s="228">
        <f t="shared" si="3"/>
        <v>0.85850000000000004</v>
      </c>
      <c r="K8" s="230">
        <f t="shared" si="4"/>
        <v>0.85050000000000003</v>
      </c>
      <c r="L8" s="61"/>
      <c r="M8" s="146"/>
      <c r="N8" s="147"/>
      <c r="O8" s="156" t="str">
        <f t="shared" si="0"/>
        <v/>
      </c>
      <c r="P8" s="39" t="str">
        <f t="shared" si="1"/>
        <v/>
      </c>
      <c r="Q8" s="40" t="str">
        <f t="shared" si="2"/>
        <v/>
      </c>
      <c r="R8" s="41">
        <v>2</v>
      </c>
    </row>
    <row r="9" spans="1:18" ht="29" customHeight="1" thickBot="1" x14ac:dyDescent="0.25">
      <c r="A9" s="213" t="s">
        <v>135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230">
        <v>0.90910000000000002</v>
      </c>
      <c r="H9" s="230">
        <v>0.87450000000000006</v>
      </c>
      <c r="I9" s="230">
        <v>0.90059999999999996</v>
      </c>
      <c r="J9" s="228">
        <f t="shared" si="3"/>
        <v>0.85850000000000004</v>
      </c>
      <c r="K9" s="230">
        <f t="shared" si="4"/>
        <v>0.85050000000000003</v>
      </c>
      <c r="L9" s="78"/>
      <c r="M9" s="148"/>
      <c r="N9" s="149"/>
      <c r="O9" s="202" t="str">
        <f t="shared" si="0"/>
        <v/>
      </c>
      <c r="P9" s="79" t="str">
        <f t="shared" si="1"/>
        <v/>
      </c>
      <c r="Q9" s="80" t="str">
        <f t="shared" si="2"/>
        <v/>
      </c>
      <c r="R9" s="81"/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233"/>
      <c r="H10" s="234"/>
      <c r="I10" s="235"/>
      <c r="J10" s="236"/>
      <c r="K10" s="235"/>
      <c r="L10" s="107"/>
      <c r="M10" s="148"/>
      <c r="N10" s="149"/>
      <c r="O10" s="202" t="str">
        <f t="shared" si="0"/>
        <v/>
      </c>
      <c r="P10" s="79" t="str">
        <f t="shared" si="1"/>
        <v/>
      </c>
      <c r="Q10" s="80" t="str">
        <f t="shared" si="2"/>
        <v/>
      </c>
      <c r="R10" s="90"/>
    </row>
    <row r="11" spans="1:18" ht="29" customHeight="1" x14ac:dyDescent="0.2">
      <c r="A11" s="143" t="s">
        <v>137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226">
        <f>0.9723*1.005</f>
        <v>0.97716149999999991</v>
      </c>
      <c r="H11" s="237">
        <f>0.8925*1.005</f>
        <v>0.89696249999999988</v>
      </c>
      <c r="I11" s="237">
        <f>0.9606*1.005</f>
        <v>0.9654029999999999</v>
      </c>
      <c r="J11" s="228">
        <f t="shared" ref="J11:J28" si="5">H11-0.016</f>
        <v>0.88096249999999987</v>
      </c>
      <c r="K11" s="230">
        <f t="shared" ref="K11:K28" si="6">H11-0.024</f>
        <v>0.87296249999999986</v>
      </c>
      <c r="L11" s="72"/>
      <c r="M11" s="146"/>
      <c r="N11" s="147"/>
      <c r="O11" s="156" t="str">
        <f t="shared" si="0"/>
        <v/>
      </c>
      <c r="P11" s="39" t="str">
        <f t="shared" si="1"/>
        <v/>
      </c>
      <c r="Q11" s="40" t="str">
        <f t="shared" si="2"/>
        <v/>
      </c>
      <c r="R11" s="41"/>
    </row>
    <row r="12" spans="1:18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239">
        <v>0.92159999999999997</v>
      </c>
      <c r="H12" s="230">
        <v>0.87390000000000001</v>
      </c>
      <c r="I12" s="230">
        <v>0.91359999999999997</v>
      </c>
      <c r="J12" s="228">
        <f t="shared" si="5"/>
        <v>0.8579</v>
      </c>
      <c r="K12" s="230">
        <f t="shared" si="6"/>
        <v>0.84989999999999999</v>
      </c>
      <c r="L12" s="61"/>
      <c r="M12" s="146"/>
      <c r="N12" s="147"/>
      <c r="O12" s="156" t="str">
        <f t="shared" si="0"/>
        <v/>
      </c>
      <c r="P12" s="39" t="str">
        <f t="shared" si="1"/>
        <v/>
      </c>
      <c r="Q12" s="40" t="str">
        <f t="shared" si="2"/>
        <v/>
      </c>
      <c r="R12" s="41">
        <v>1</v>
      </c>
    </row>
    <row r="13" spans="1:18" ht="29" customHeight="1" x14ac:dyDescent="0.2">
      <c r="A13" s="159" t="s">
        <v>139</v>
      </c>
      <c r="B13" s="32">
        <v>15551</v>
      </c>
      <c r="C13" s="33" t="s">
        <v>35</v>
      </c>
      <c r="D13" s="43">
        <v>91747027</v>
      </c>
      <c r="E13" s="44" t="s">
        <v>36</v>
      </c>
      <c r="F13" s="35" t="s">
        <v>37</v>
      </c>
      <c r="G13" s="226">
        <f>0.9369*1.005</f>
        <v>0.94158449999999982</v>
      </c>
      <c r="H13" s="227">
        <f>G13-0.025</f>
        <v>0.9165844999999998</v>
      </c>
      <c r="I13" s="230"/>
      <c r="J13" s="228">
        <f t="shared" si="5"/>
        <v>0.90058449999999979</v>
      </c>
      <c r="K13" s="230">
        <f t="shared" si="6"/>
        <v>0.89258449999999978</v>
      </c>
      <c r="L13" s="61"/>
      <c r="M13" s="146"/>
      <c r="N13" s="147"/>
      <c r="O13" s="156" t="str">
        <f t="shared" si="0"/>
        <v/>
      </c>
      <c r="P13" s="39" t="str">
        <f t="shared" si="1"/>
        <v/>
      </c>
      <c r="Q13" s="40" t="str">
        <f t="shared" si="2"/>
        <v/>
      </c>
      <c r="R13" s="41"/>
    </row>
    <row r="14" spans="1:18" ht="29" customHeight="1" x14ac:dyDescent="0.2">
      <c r="A14" s="194" t="s">
        <v>105</v>
      </c>
      <c r="B14" s="32">
        <v>9801</v>
      </c>
      <c r="C14" s="33" t="s">
        <v>41</v>
      </c>
      <c r="D14" s="34">
        <v>91357059</v>
      </c>
      <c r="E14" s="35" t="s">
        <v>42</v>
      </c>
      <c r="F14" s="35" t="s">
        <v>43</v>
      </c>
      <c r="G14" s="239">
        <f>0.937</f>
        <v>0.93700000000000006</v>
      </c>
      <c r="H14" s="230">
        <v>0.88260000000000005</v>
      </c>
      <c r="I14" s="230">
        <v>0.92310000000000003</v>
      </c>
      <c r="J14" s="228">
        <f t="shared" si="5"/>
        <v>0.86660000000000004</v>
      </c>
      <c r="K14" s="230">
        <f t="shared" si="6"/>
        <v>0.85860000000000003</v>
      </c>
      <c r="L14" s="61"/>
      <c r="M14" s="146"/>
      <c r="N14" s="147"/>
      <c r="O14" s="156" t="str">
        <f t="shared" si="0"/>
        <v/>
      </c>
      <c r="P14" s="39" t="str">
        <f t="shared" si="1"/>
        <v/>
      </c>
      <c r="Q14" s="40" t="str">
        <f t="shared" si="2"/>
        <v/>
      </c>
      <c r="R14" s="41"/>
    </row>
    <row r="15" spans="1:18" ht="29" customHeight="1" x14ac:dyDescent="0.2">
      <c r="A15" s="159" t="s">
        <v>138</v>
      </c>
      <c r="B15" s="32">
        <v>10421</v>
      </c>
      <c r="C15" s="33" t="s">
        <v>44</v>
      </c>
      <c r="D15" s="117">
        <v>91849410</v>
      </c>
      <c r="E15" s="45" t="s">
        <v>45</v>
      </c>
      <c r="F15" s="35" t="s">
        <v>46</v>
      </c>
      <c r="G15" s="226">
        <f>1.0472*1.005</f>
        <v>1.0524359999999997</v>
      </c>
      <c r="H15" s="227">
        <f>1.0034*1.005</f>
        <v>1.0084169999999999</v>
      </c>
      <c r="I15" s="227">
        <f>1.0354*1.005</f>
        <v>1.0405770000000001</v>
      </c>
      <c r="J15" s="228">
        <f t="shared" si="5"/>
        <v>0.99241699999999988</v>
      </c>
      <c r="K15" s="230">
        <f t="shared" si="6"/>
        <v>0.98441699999999988</v>
      </c>
      <c r="L15" s="61"/>
      <c r="M15" s="146"/>
      <c r="N15" s="147"/>
      <c r="O15" s="156" t="str">
        <f t="shared" si="0"/>
        <v/>
      </c>
      <c r="P15" s="39" t="str">
        <f t="shared" si="1"/>
        <v/>
      </c>
      <c r="Q15" s="40" t="str">
        <f t="shared" si="2"/>
        <v/>
      </c>
      <c r="R15" s="41"/>
    </row>
    <row r="16" spans="1:18" ht="29" customHeight="1" x14ac:dyDescent="0.2">
      <c r="A16" s="131" t="s">
        <v>140</v>
      </c>
      <c r="B16" s="32">
        <v>10528</v>
      </c>
      <c r="C16" s="33" t="s">
        <v>47</v>
      </c>
      <c r="D16" s="34" t="s">
        <v>48</v>
      </c>
      <c r="E16" s="45" t="s">
        <v>49</v>
      </c>
      <c r="F16" s="35" t="s">
        <v>50</v>
      </c>
      <c r="G16" s="227">
        <f>0.9897*1.005</f>
        <v>0.99464849999999994</v>
      </c>
      <c r="H16" s="227">
        <f>0.9561*1.005</f>
        <v>0.9608804999999998</v>
      </c>
      <c r="I16" s="227">
        <f>0.9787*1.005</f>
        <v>0.9835934999999999</v>
      </c>
      <c r="J16" s="228">
        <f t="shared" si="5"/>
        <v>0.94488049999999979</v>
      </c>
      <c r="K16" s="230">
        <f t="shared" si="6"/>
        <v>0.93688049999999978</v>
      </c>
      <c r="L16" s="61"/>
      <c r="M16" s="146"/>
      <c r="N16" s="147"/>
      <c r="O16" s="156" t="str">
        <f t="shared" si="0"/>
        <v/>
      </c>
      <c r="P16" s="39" t="str">
        <f t="shared" si="1"/>
        <v/>
      </c>
      <c r="Q16" s="40" t="str">
        <f t="shared" si="2"/>
        <v/>
      </c>
      <c r="R16" s="41"/>
    </row>
    <row r="17" spans="1:18" ht="29" customHeight="1" x14ac:dyDescent="0.2">
      <c r="A17" s="134" t="s">
        <v>105</v>
      </c>
      <c r="B17" s="32">
        <v>15028</v>
      </c>
      <c r="C17" s="33" t="s">
        <v>51</v>
      </c>
      <c r="D17" s="34" t="s">
        <v>52</v>
      </c>
      <c r="E17" s="35" t="s">
        <v>53</v>
      </c>
      <c r="F17" s="35" t="s">
        <v>54</v>
      </c>
      <c r="G17" s="230">
        <v>1.0379</v>
      </c>
      <c r="H17" s="230">
        <v>0.98650000000000004</v>
      </c>
      <c r="I17" s="230">
        <v>1.0278</v>
      </c>
      <c r="J17" s="228">
        <f t="shared" si="5"/>
        <v>0.97050000000000003</v>
      </c>
      <c r="K17" s="230">
        <f t="shared" si="6"/>
        <v>0.96250000000000002</v>
      </c>
      <c r="L17" s="61"/>
      <c r="M17" s="146"/>
      <c r="N17" s="147"/>
      <c r="O17" s="156" t="str">
        <f t="shared" si="0"/>
        <v/>
      </c>
      <c r="P17" s="39" t="str">
        <f t="shared" si="1"/>
        <v/>
      </c>
      <c r="Q17" s="40" t="str">
        <f t="shared" si="2"/>
        <v/>
      </c>
      <c r="R17" s="41"/>
    </row>
    <row r="18" spans="1:18" ht="29" customHeight="1" x14ac:dyDescent="0.2">
      <c r="A18" s="134" t="s">
        <v>105</v>
      </c>
      <c r="B18" s="32">
        <v>10482</v>
      </c>
      <c r="C18" s="33" t="s">
        <v>56</v>
      </c>
      <c r="D18" s="34">
        <v>95031701</v>
      </c>
      <c r="E18" s="35" t="s">
        <v>49</v>
      </c>
      <c r="F18" s="35" t="s">
        <v>110</v>
      </c>
      <c r="G18" s="240">
        <v>0.96289999999999998</v>
      </c>
      <c r="H18" s="230">
        <v>0.91649999999999998</v>
      </c>
      <c r="I18" s="230">
        <v>0.94950000000000001</v>
      </c>
      <c r="J18" s="228">
        <f t="shared" si="5"/>
        <v>0.90049999999999997</v>
      </c>
      <c r="K18" s="230">
        <f t="shared" si="6"/>
        <v>0.89249999999999996</v>
      </c>
      <c r="L18" s="61"/>
      <c r="M18" s="146"/>
      <c r="N18" s="147"/>
      <c r="O18" s="156" t="str">
        <f t="shared" si="0"/>
        <v/>
      </c>
      <c r="P18" s="39" t="str">
        <f t="shared" si="1"/>
        <v/>
      </c>
      <c r="Q18" s="40" t="str">
        <f t="shared" si="2"/>
        <v/>
      </c>
      <c r="R18" s="196"/>
    </row>
    <row r="19" spans="1:18" ht="29" customHeight="1" x14ac:dyDescent="0.2">
      <c r="A19" s="171" t="s">
        <v>105</v>
      </c>
      <c r="B19" s="32">
        <v>12245</v>
      </c>
      <c r="C19" s="33" t="s">
        <v>57</v>
      </c>
      <c r="D19" s="34" t="s">
        <v>58</v>
      </c>
      <c r="E19" s="35" t="s">
        <v>59</v>
      </c>
      <c r="F19" s="35"/>
      <c r="G19" s="240">
        <v>0.97940000000000005</v>
      </c>
      <c r="H19" s="230">
        <v>0.92900000000000005</v>
      </c>
      <c r="I19" s="230">
        <v>0.97170000000000001</v>
      </c>
      <c r="J19" s="228">
        <f t="shared" si="5"/>
        <v>0.91300000000000003</v>
      </c>
      <c r="K19" s="230">
        <f t="shared" si="6"/>
        <v>0.90500000000000003</v>
      </c>
      <c r="L19" s="61"/>
      <c r="M19" s="146"/>
      <c r="N19" s="147"/>
      <c r="O19" s="156" t="str">
        <f t="shared" si="0"/>
        <v/>
      </c>
      <c r="P19" s="39" t="str">
        <f t="shared" si="1"/>
        <v/>
      </c>
      <c r="Q19" s="40" t="str">
        <f t="shared" si="2"/>
        <v/>
      </c>
      <c r="R19" s="196"/>
    </row>
    <row r="20" spans="1:18" ht="29" customHeight="1" x14ac:dyDescent="0.2">
      <c r="A20" s="131" t="s">
        <v>140</v>
      </c>
      <c r="B20" s="32">
        <v>16300</v>
      </c>
      <c r="C20" s="33" t="s">
        <v>60</v>
      </c>
      <c r="D20" s="34" t="s">
        <v>63</v>
      </c>
      <c r="E20" s="35" t="s">
        <v>62</v>
      </c>
      <c r="F20" s="35" t="s">
        <v>61</v>
      </c>
      <c r="G20" s="240"/>
      <c r="H20" s="227">
        <f>0.8581*1.005</f>
        <v>0.86239049999999984</v>
      </c>
      <c r="I20" s="230"/>
      <c r="J20" s="228">
        <f t="shared" si="5"/>
        <v>0.84639049999999982</v>
      </c>
      <c r="K20" s="230">
        <f t="shared" si="6"/>
        <v>0.83839049999999982</v>
      </c>
      <c r="L20" s="61"/>
      <c r="M20" s="146"/>
      <c r="N20" s="147"/>
      <c r="O20" s="156" t="str">
        <f t="shared" si="0"/>
        <v/>
      </c>
      <c r="P20" s="39" t="str">
        <f t="shared" si="1"/>
        <v/>
      </c>
      <c r="Q20" s="40" t="str">
        <f t="shared" si="2"/>
        <v/>
      </c>
      <c r="R20" s="196"/>
    </row>
    <row r="21" spans="1:18" ht="29" customHeight="1" x14ac:dyDescent="0.2">
      <c r="A21" s="159" t="s">
        <v>141</v>
      </c>
      <c r="B21" s="32" t="s">
        <v>142</v>
      </c>
      <c r="C21" s="33" t="s">
        <v>64</v>
      </c>
      <c r="D21" s="34" t="s">
        <v>65</v>
      </c>
      <c r="E21" s="35" t="s">
        <v>66</v>
      </c>
      <c r="F21" s="35"/>
      <c r="G21" s="226">
        <v>0.84250000000000003</v>
      </c>
      <c r="H21" s="227">
        <v>0.80249999999999999</v>
      </c>
      <c r="I21" s="227">
        <v>0.79610000000000003</v>
      </c>
      <c r="J21" s="228">
        <f t="shared" si="5"/>
        <v>0.78649999999999998</v>
      </c>
      <c r="K21" s="230">
        <f t="shared" si="6"/>
        <v>0.77849999999999997</v>
      </c>
      <c r="L21" s="61"/>
      <c r="M21" s="146"/>
      <c r="N21" s="147"/>
      <c r="O21" s="156" t="str">
        <f t="shared" si="0"/>
        <v/>
      </c>
      <c r="P21" s="39" t="str">
        <f t="shared" si="1"/>
        <v/>
      </c>
      <c r="Q21" s="40" t="str">
        <f t="shared" si="2"/>
        <v/>
      </c>
      <c r="R21" s="196"/>
    </row>
    <row r="22" spans="1:18" ht="29" customHeight="1" x14ac:dyDescent="0.2">
      <c r="A22" s="140" t="s">
        <v>105</v>
      </c>
      <c r="B22" s="32">
        <v>1254</v>
      </c>
      <c r="C22" s="33" t="s">
        <v>79</v>
      </c>
      <c r="D22" s="34">
        <v>93499575</v>
      </c>
      <c r="E22" s="35" t="s">
        <v>19</v>
      </c>
      <c r="F22" s="35"/>
      <c r="G22" s="239"/>
      <c r="H22" s="230">
        <v>0.80310000000000004</v>
      </c>
      <c r="I22" s="230"/>
      <c r="J22" s="228">
        <f t="shared" si="5"/>
        <v>0.78710000000000002</v>
      </c>
      <c r="K22" s="230">
        <f t="shared" si="6"/>
        <v>0.77910000000000001</v>
      </c>
      <c r="L22" s="64"/>
      <c r="M22" s="146"/>
      <c r="N22" s="147"/>
      <c r="O22" s="156" t="str">
        <f t="shared" si="0"/>
        <v/>
      </c>
      <c r="P22" s="39" t="str">
        <f t="shared" si="1"/>
        <v/>
      </c>
      <c r="Q22" s="40" t="str">
        <f t="shared" si="2"/>
        <v/>
      </c>
      <c r="R22" s="196"/>
    </row>
    <row r="23" spans="1:18" ht="29" customHeight="1" x14ac:dyDescent="0.2">
      <c r="A23" s="159" t="s">
        <v>143</v>
      </c>
      <c r="B23" s="32">
        <v>6051</v>
      </c>
      <c r="C23" s="33" t="s">
        <v>83</v>
      </c>
      <c r="D23" s="34" t="s">
        <v>81</v>
      </c>
      <c r="E23" s="35" t="s">
        <v>82</v>
      </c>
      <c r="F23" s="35" t="s">
        <v>84</v>
      </c>
      <c r="G23" s="241">
        <v>0.9143</v>
      </c>
      <c r="H23" s="227">
        <v>0.88319999999999999</v>
      </c>
      <c r="I23" s="227">
        <v>0.90549999999999997</v>
      </c>
      <c r="J23" s="228">
        <f t="shared" si="5"/>
        <v>0.86719999999999997</v>
      </c>
      <c r="K23" s="230">
        <f t="shared" si="6"/>
        <v>0.85919999999999996</v>
      </c>
      <c r="L23" s="63"/>
      <c r="M23" s="146"/>
      <c r="N23" s="147"/>
      <c r="O23" s="156" t="str">
        <f t="shared" si="0"/>
        <v/>
      </c>
      <c r="P23" s="39" t="str">
        <f t="shared" si="1"/>
        <v/>
      </c>
      <c r="Q23" s="40" t="str">
        <f t="shared" si="2"/>
        <v/>
      </c>
      <c r="R23" s="196"/>
    </row>
    <row r="24" spans="1:18" ht="29" customHeight="1" x14ac:dyDescent="0.2">
      <c r="A24" s="140" t="s">
        <v>105</v>
      </c>
      <c r="B24" s="108">
        <v>10742</v>
      </c>
      <c r="C24" s="33" t="s">
        <v>86</v>
      </c>
      <c r="D24" s="96">
        <v>93030677</v>
      </c>
      <c r="E24" s="35" t="s">
        <v>55</v>
      </c>
      <c r="F24" s="95" t="s">
        <v>129</v>
      </c>
      <c r="G24" s="240">
        <v>0.96519999999999995</v>
      </c>
      <c r="H24" s="230">
        <v>0.91849999999999998</v>
      </c>
      <c r="I24" s="230">
        <v>0.95860000000000001</v>
      </c>
      <c r="J24" s="228">
        <f t="shared" si="5"/>
        <v>0.90249999999999997</v>
      </c>
      <c r="K24" s="230">
        <f t="shared" si="6"/>
        <v>0.89449999999999996</v>
      </c>
      <c r="L24" s="63"/>
      <c r="M24" s="146"/>
      <c r="N24" s="147"/>
      <c r="O24" s="156" t="str">
        <f t="shared" si="0"/>
        <v/>
      </c>
      <c r="P24" s="39" t="str">
        <f t="shared" si="1"/>
        <v/>
      </c>
      <c r="Q24" s="40" t="str">
        <f t="shared" si="2"/>
        <v/>
      </c>
      <c r="R24" s="196"/>
    </row>
    <row r="25" spans="1:18" ht="29" customHeight="1" x14ac:dyDescent="0.2">
      <c r="A25" s="140" t="s">
        <v>105</v>
      </c>
      <c r="B25" s="108">
        <v>11168</v>
      </c>
      <c r="C25" s="33" t="s">
        <v>95</v>
      </c>
      <c r="D25" s="96">
        <v>93030679</v>
      </c>
      <c r="E25" s="35" t="s">
        <v>94</v>
      </c>
      <c r="F25" s="95" t="s">
        <v>102</v>
      </c>
      <c r="G25" s="240">
        <v>0.99109999999999998</v>
      </c>
      <c r="H25" s="230">
        <v>0.94269999999999998</v>
      </c>
      <c r="I25" s="230">
        <v>0.98360000000000003</v>
      </c>
      <c r="J25" s="228">
        <f t="shared" si="5"/>
        <v>0.92669999999999997</v>
      </c>
      <c r="K25" s="230">
        <f t="shared" si="6"/>
        <v>0.91869999999999996</v>
      </c>
      <c r="L25" s="63"/>
      <c r="M25" s="146"/>
      <c r="N25" s="147"/>
      <c r="O25" s="156" t="str">
        <f t="shared" si="0"/>
        <v/>
      </c>
      <c r="P25" s="39" t="str">
        <f t="shared" si="1"/>
        <v/>
      </c>
      <c r="Q25" s="40" t="str">
        <f t="shared" si="2"/>
        <v/>
      </c>
      <c r="R25" s="126"/>
    </row>
    <row r="26" spans="1:18" ht="29" customHeight="1" x14ac:dyDescent="0.2">
      <c r="A26" s="140" t="s">
        <v>105</v>
      </c>
      <c r="B26" s="118">
        <v>6609</v>
      </c>
      <c r="C26" s="119" t="s">
        <v>106</v>
      </c>
      <c r="D26" s="120"/>
      <c r="E26" s="121" t="s">
        <v>148</v>
      </c>
      <c r="F26" s="122" t="s">
        <v>101</v>
      </c>
      <c r="G26" s="242">
        <v>0.96699999999999997</v>
      </c>
      <c r="H26" s="243">
        <v>0.93179999999999996</v>
      </c>
      <c r="I26" s="243">
        <v>0.96030000000000004</v>
      </c>
      <c r="J26" s="228">
        <f t="shared" si="5"/>
        <v>0.91579999999999995</v>
      </c>
      <c r="K26" s="230">
        <f t="shared" si="6"/>
        <v>0.90779999999999994</v>
      </c>
      <c r="L26" s="125"/>
      <c r="M26" s="146"/>
      <c r="N26" s="147"/>
      <c r="O26" s="156" t="str">
        <f t="shared" si="0"/>
        <v/>
      </c>
      <c r="P26" s="39" t="str">
        <f t="shared" si="1"/>
        <v/>
      </c>
      <c r="Q26" s="40" t="str">
        <f t="shared" si="2"/>
        <v/>
      </c>
      <c r="R26" s="126"/>
    </row>
    <row r="27" spans="1:18" ht="29" customHeight="1" x14ac:dyDescent="0.2">
      <c r="A27" s="140" t="s">
        <v>105</v>
      </c>
      <c r="B27" s="108">
        <v>5961</v>
      </c>
      <c r="C27" s="33" t="s">
        <v>74</v>
      </c>
      <c r="D27" s="34" t="s">
        <v>111</v>
      </c>
      <c r="E27" s="35" t="s">
        <v>147</v>
      </c>
      <c r="F27" s="166" t="s">
        <v>118</v>
      </c>
      <c r="G27" s="170">
        <v>0.84650000000000003</v>
      </c>
      <c r="H27" s="170">
        <v>0.82299999999999995</v>
      </c>
      <c r="I27" s="170">
        <v>0.83830000000000005</v>
      </c>
      <c r="J27" s="228">
        <f t="shared" si="5"/>
        <v>0.80699999999999994</v>
      </c>
      <c r="K27" s="230">
        <f t="shared" si="6"/>
        <v>0.79899999999999993</v>
      </c>
      <c r="L27" s="125"/>
      <c r="M27" s="146"/>
      <c r="N27" s="147"/>
      <c r="O27" s="156" t="str">
        <f t="shared" si="0"/>
        <v/>
      </c>
      <c r="P27" s="39" t="str">
        <f t="shared" si="1"/>
        <v/>
      </c>
      <c r="Q27" s="40" t="str">
        <f t="shared" si="2"/>
        <v/>
      </c>
      <c r="R27" s="221">
        <v>2</v>
      </c>
    </row>
    <row r="28" spans="1:18" ht="29" customHeight="1" x14ac:dyDescent="0.2">
      <c r="A28" s="160" t="s">
        <v>130</v>
      </c>
      <c r="B28" s="144">
        <v>5400</v>
      </c>
      <c r="C28" s="49" t="s">
        <v>126</v>
      </c>
      <c r="D28" s="49"/>
      <c r="E28" s="49" t="s">
        <v>127</v>
      </c>
      <c r="F28" s="49"/>
      <c r="G28" s="207">
        <v>0.91010000000000002</v>
      </c>
      <c r="H28" s="207">
        <v>0.87649999999999995</v>
      </c>
      <c r="I28" s="207">
        <v>0.89490000000000003</v>
      </c>
      <c r="J28" s="228">
        <f t="shared" si="5"/>
        <v>0.86049999999999993</v>
      </c>
      <c r="K28" s="230">
        <f t="shared" si="6"/>
        <v>0.85249999999999992</v>
      </c>
      <c r="L28" s="125"/>
      <c r="M28" s="146"/>
      <c r="N28" s="147"/>
      <c r="O28" s="156" t="str">
        <f t="shared" si="0"/>
        <v/>
      </c>
      <c r="P28" s="39" t="str">
        <f t="shared" si="1"/>
        <v/>
      </c>
      <c r="Q28" s="40" t="str">
        <f t="shared" si="2"/>
        <v/>
      </c>
      <c r="R28" s="221"/>
    </row>
    <row r="29" spans="1:18" ht="29" customHeight="1" x14ac:dyDescent="0.2">
      <c r="A29" s="141"/>
      <c r="B29" s="144"/>
      <c r="C29" s="49"/>
      <c r="D29" s="49"/>
      <c r="E29" s="49"/>
      <c r="F29" s="49"/>
      <c r="G29" s="49"/>
      <c r="H29" s="49"/>
      <c r="I29" s="49"/>
      <c r="J29" s="49"/>
      <c r="K29" s="260"/>
      <c r="L29" s="49"/>
      <c r="M29" s="154"/>
      <c r="N29" s="154"/>
      <c r="O29" s="153"/>
      <c r="P29" s="39" t="str">
        <f t="shared" ref="P29:P31" si="7">IF(N29="","",SUM((HOUR(O29)*3600))+(MINUTE(O29)*60)+(SECOND(O29)))</f>
        <v/>
      </c>
      <c r="Q29" s="40" t="str">
        <f t="shared" ref="Q29:Q31" si="8">IF(L29="","",P29*L29)</f>
        <v/>
      </c>
      <c r="R29" s="126"/>
    </row>
    <row r="30" spans="1:18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260"/>
      <c r="L30" s="49"/>
      <c r="M30" s="155"/>
      <c r="N30" s="155"/>
      <c r="O30" s="246" t="str">
        <f t="shared" ref="O30:O31" si="9">IF(N30="","",N30-M30)</f>
        <v/>
      </c>
      <c r="P30" s="39" t="str">
        <f t="shared" si="7"/>
        <v/>
      </c>
      <c r="Q30" s="40" t="str">
        <f t="shared" si="8"/>
        <v/>
      </c>
      <c r="R30" s="127"/>
    </row>
    <row r="31" spans="1:18" x14ac:dyDescent="0.2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260"/>
      <c r="L31" s="49"/>
      <c r="M31" s="155"/>
      <c r="N31" s="155"/>
      <c r="O31" s="156" t="str">
        <f t="shared" si="9"/>
        <v/>
      </c>
      <c r="P31" s="39" t="str">
        <f t="shared" si="7"/>
        <v/>
      </c>
      <c r="Q31" s="40" t="str">
        <f t="shared" si="8"/>
        <v/>
      </c>
      <c r="R31" s="127"/>
    </row>
  </sheetData>
  <pageMargins left="0" right="0" top="0" bottom="0" header="0.31496062992125984" footer="0.31496062992125984"/>
  <pageSetup paperSize="9"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571A-D53E-EF4B-8FFD-E125BC50757A}">
  <sheetPr>
    <tabColor theme="5" tint="-0.249977111117893"/>
    <pageSetUpPr fitToPage="1"/>
  </sheetPr>
  <dimension ref="A1:R31"/>
  <sheetViews>
    <sheetView workbookViewId="0">
      <selection activeCell="S7" sqref="S7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  <col min="18" max="18" width="10.6640625" style="223"/>
  </cols>
  <sheetData>
    <row r="1" spans="1:18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256"/>
      <c r="L1" s="2"/>
      <c r="M1" s="2"/>
      <c r="N1" s="2"/>
      <c r="O1" s="2"/>
      <c r="P1" s="2"/>
      <c r="Q1" s="2"/>
      <c r="R1" s="4"/>
    </row>
    <row r="2" spans="1:18" ht="16" thickBot="1" x14ac:dyDescent="0.25">
      <c r="A2" s="129" t="s">
        <v>0</v>
      </c>
      <c r="B2" s="192"/>
      <c r="C2" s="84" t="s">
        <v>60</v>
      </c>
      <c r="D2" s="6"/>
      <c r="E2" s="7"/>
      <c r="F2" s="8" t="s">
        <v>1</v>
      </c>
      <c r="G2" s="9">
        <v>4</v>
      </c>
      <c r="H2" s="9"/>
      <c r="I2" s="10" t="s">
        <v>2</v>
      </c>
      <c r="J2" s="178">
        <v>45139</v>
      </c>
      <c r="K2" s="257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8" ht="43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58" t="s">
        <v>146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8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5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8" ht="29" customHeight="1" x14ac:dyDescent="0.2">
      <c r="A5" s="160" t="s">
        <v>130</v>
      </c>
      <c r="B5" s="32">
        <v>87</v>
      </c>
      <c r="C5" s="33" t="s">
        <v>72</v>
      </c>
      <c r="D5" s="34">
        <v>91769973</v>
      </c>
      <c r="E5" s="65" t="s">
        <v>73</v>
      </c>
      <c r="F5" s="35"/>
      <c r="G5" s="226">
        <v>0.85670000000000002</v>
      </c>
      <c r="H5" s="227">
        <v>0.82130000000000003</v>
      </c>
      <c r="I5" s="227">
        <v>0.84179999999999999</v>
      </c>
      <c r="J5" s="228">
        <f>H5-0.016</f>
        <v>0.80530000000000002</v>
      </c>
      <c r="K5" s="230">
        <f>H5-0.024</f>
        <v>0.79730000000000001</v>
      </c>
      <c r="L5" s="61"/>
      <c r="M5" s="146"/>
      <c r="N5" s="147"/>
      <c r="O5" s="156" t="str">
        <f t="shared" ref="O5:O28" si="0">IF(N5="","",N5-M5)</f>
        <v/>
      </c>
      <c r="P5" s="39" t="str">
        <f t="shared" ref="P5:P28" si="1">IF(N5="","",SUM((HOUR(O5)*3600))+(MINUTE(O5)*60)+(SECOND(O5)))</f>
        <v/>
      </c>
      <c r="Q5" s="40" t="str">
        <f t="shared" ref="Q5:Q28" si="2">IF(L5="","",P5*L5)</f>
        <v/>
      </c>
      <c r="R5" s="41"/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230">
        <v>0.90910000000000002</v>
      </c>
      <c r="H6" s="230">
        <v>0.87450000000000006</v>
      </c>
      <c r="I6" s="230">
        <v>0.90059999999999996</v>
      </c>
      <c r="J6" s="228">
        <f t="shared" ref="J6:J9" si="3">H6-0.016</f>
        <v>0.85850000000000004</v>
      </c>
      <c r="K6" s="230">
        <f t="shared" ref="K6:K9" si="4">H6-0.024</f>
        <v>0.85050000000000003</v>
      </c>
      <c r="L6" s="61">
        <f>H6</f>
        <v>0.87450000000000006</v>
      </c>
      <c r="M6" s="146">
        <v>0.75</v>
      </c>
      <c r="N6" s="147">
        <v>0.81597222222222221</v>
      </c>
      <c r="O6" s="156">
        <f t="shared" si="0"/>
        <v>6.597222222222221E-2</v>
      </c>
      <c r="P6" s="39">
        <f t="shared" si="1"/>
        <v>5700</v>
      </c>
      <c r="Q6" s="40">
        <f t="shared" si="2"/>
        <v>4984.6500000000005</v>
      </c>
      <c r="R6" s="41">
        <v>2</v>
      </c>
    </row>
    <row r="7" spans="1:18" ht="29" customHeight="1" x14ac:dyDescent="0.2">
      <c r="A7" s="134" t="s">
        <v>134</v>
      </c>
      <c r="B7" s="32">
        <v>5828</v>
      </c>
      <c r="C7" s="35" t="s">
        <v>76</v>
      </c>
      <c r="D7" s="93" t="s">
        <v>77</v>
      </c>
      <c r="E7" s="65" t="s">
        <v>153</v>
      </c>
      <c r="F7" s="35" t="s">
        <v>78</v>
      </c>
      <c r="G7" s="230">
        <v>0.90910000000000002</v>
      </c>
      <c r="H7" s="230">
        <v>0.87450000000000006</v>
      </c>
      <c r="I7" s="230">
        <v>0.90059999999999996</v>
      </c>
      <c r="J7" s="228">
        <f t="shared" si="3"/>
        <v>0.85850000000000004</v>
      </c>
      <c r="K7" s="230">
        <f t="shared" si="4"/>
        <v>0.85050000000000003</v>
      </c>
      <c r="L7" s="61">
        <f>J7</f>
        <v>0.85850000000000004</v>
      </c>
      <c r="M7" s="146">
        <v>0.75</v>
      </c>
      <c r="N7" s="147">
        <v>0.85173611111111114</v>
      </c>
      <c r="O7" s="156">
        <f t="shared" si="0"/>
        <v>0.10173611111111114</v>
      </c>
      <c r="P7" s="39">
        <f t="shared" si="1"/>
        <v>8790</v>
      </c>
      <c r="Q7" s="40">
        <f t="shared" si="2"/>
        <v>7546.2150000000001</v>
      </c>
      <c r="R7" s="41">
        <v>3</v>
      </c>
    </row>
    <row r="8" spans="1:18" ht="29" customHeight="1" x14ac:dyDescent="0.2">
      <c r="A8" s="171" t="s">
        <v>135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230">
        <v>0.90910000000000002</v>
      </c>
      <c r="H8" s="230">
        <v>0.87450000000000006</v>
      </c>
      <c r="I8" s="230">
        <v>0.90059999999999996</v>
      </c>
      <c r="J8" s="228">
        <f t="shared" si="3"/>
        <v>0.85850000000000004</v>
      </c>
      <c r="K8" s="230">
        <f t="shared" si="4"/>
        <v>0.85050000000000003</v>
      </c>
      <c r="L8" s="61">
        <f>I8</f>
        <v>0.90059999999999996</v>
      </c>
      <c r="M8" s="146">
        <v>0.75</v>
      </c>
      <c r="N8" s="147">
        <v>0.81145833333333339</v>
      </c>
      <c r="O8" s="156">
        <f t="shared" si="0"/>
        <v>6.1458333333333393E-2</v>
      </c>
      <c r="P8" s="39">
        <f t="shared" si="1"/>
        <v>5310</v>
      </c>
      <c r="Q8" s="40">
        <f t="shared" si="2"/>
        <v>4782.1859999999997</v>
      </c>
      <c r="R8" s="41">
        <v>1</v>
      </c>
    </row>
    <row r="9" spans="1:18" ht="29" customHeight="1" thickBot="1" x14ac:dyDescent="0.25">
      <c r="A9" s="213" t="s">
        <v>135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230">
        <v>0.90910000000000002</v>
      </c>
      <c r="H9" s="230">
        <v>0.87450000000000006</v>
      </c>
      <c r="I9" s="230">
        <v>0.90059999999999996</v>
      </c>
      <c r="J9" s="228">
        <f t="shared" si="3"/>
        <v>0.85850000000000004</v>
      </c>
      <c r="K9" s="230">
        <f t="shared" si="4"/>
        <v>0.85050000000000003</v>
      </c>
      <c r="L9" s="78"/>
      <c r="M9" s="148"/>
      <c r="N9" s="149"/>
      <c r="O9" s="202" t="str">
        <f t="shared" si="0"/>
        <v/>
      </c>
      <c r="P9" s="79" t="str">
        <f t="shared" si="1"/>
        <v/>
      </c>
      <c r="Q9" s="80" t="str">
        <f t="shared" si="2"/>
        <v/>
      </c>
      <c r="R9" s="81"/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233"/>
      <c r="H10" s="234"/>
      <c r="I10" s="235"/>
      <c r="J10" s="236"/>
      <c r="K10" s="235"/>
      <c r="L10" s="107"/>
      <c r="M10" s="148"/>
      <c r="N10" s="149"/>
      <c r="O10" s="202" t="str">
        <f t="shared" si="0"/>
        <v/>
      </c>
      <c r="P10" s="79" t="str">
        <f t="shared" si="1"/>
        <v/>
      </c>
      <c r="Q10" s="80" t="str">
        <f t="shared" si="2"/>
        <v/>
      </c>
      <c r="R10" s="90"/>
    </row>
    <row r="11" spans="1:18" ht="29" customHeight="1" x14ac:dyDescent="0.2">
      <c r="A11" s="143" t="s">
        <v>137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226">
        <f>0.9723*1.005</f>
        <v>0.97716149999999991</v>
      </c>
      <c r="H11" s="237">
        <f>0.8925*1.005</f>
        <v>0.89696249999999988</v>
      </c>
      <c r="I11" s="237">
        <f>0.9606*1.005</f>
        <v>0.9654029999999999</v>
      </c>
      <c r="J11" s="228">
        <f t="shared" ref="J11:J28" si="5">H11-0.016</f>
        <v>0.88096249999999987</v>
      </c>
      <c r="K11" s="230">
        <f t="shared" ref="K11:K28" si="6">H11-0.024</f>
        <v>0.87296249999999986</v>
      </c>
      <c r="L11" s="72"/>
      <c r="M11" s="146"/>
      <c r="N11" s="147"/>
      <c r="O11" s="156" t="str">
        <f t="shared" si="0"/>
        <v/>
      </c>
      <c r="P11" s="39" t="str">
        <f t="shared" si="1"/>
        <v/>
      </c>
      <c r="Q11" s="40" t="str">
        <f t="shared" si="2"/>
        <v/>
      </c>
      <c r="R11" s="41"/>
    </row>
    <row r="12" spans="1:18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239">
        <v>0.92159999999999997</v>
      </c>
      <c r="H12" s="230">
        <v>0.87390000000000001</v>
      </c>
      <c r="I12" s="230">
        <v>0.91359999999999997</v>
      </c>
      <c r="J12" s="228">
        <f t="shared" si="5"/>
        <v>0.8579</v>
      </c>
      <c r="K12" s="230">
        <f t="shared" si="6"/>
        <v>0.84989999999999999</v>
      </c>
      <c r="L12" s="61">
        <f>J12</f>
        <v>0.8579</v>
      </c>
      <c r="M12" s="146">
        <v>0.75</v>
      </c>
      <c r="N12" s="147">
        <v>0.84725694444444455</v>
      </c>
      <c r="O12" s="156">
        <f t="shared" si="0"/>
        <v>9.7256944444444549E-2</v>
      </c>
      <c r="P12" s="39">
        <f t="shared" si="1"/>
        <v>8403</v>
      </c>
      <c r="Q12" s="40">
        <f t="shared" si="2"/>
        <v>7208.9336999999996</v>
      </c>
      <c r="R12" s="41">
        <v>4</v>
      </c>
    </row>
    <row r="13" spans="1:18" ht="29" customHeight="1" x14ac:dyDescent="0.2">
      <c r="A13" s="159" t="s">
        <v>139</v>
      </c>
      <c r="B13" s="32">
        <v>15551</v>
      </c>
      <c r="C13" s="33" t="s">
        <v>35</v>
      </c>
      <c r="D13" s="43">
        <v>91747027</v>
      </c>
      <c r="E13" s="44" t="s">
        <v>36</v>
      </c>
      <c r="F13" s="35" t="s">
        <v>37</v>
      </c>
      <c r="G13" s="226">
        <f>0.9369*1.005</f>
        <v>0.94158449999999982</v>
      </c>
      <c r="H13" s="227">
        <f>G13-0.025</f>
        <v>0.9165844999999998</v>
      </c>
      <c r="I13" s="230"/>
      <c r="J13" s="228">
        <f t="shared" si="5"/>
        <v>0.90058449999999979</v>
      </c>
      <c r="K13" s="230">
        <f t="shared" si="6"/>
        <v>0.89258449999999978</v>
      </c>
      <c r="L13" s="61">
        <f>J13</f>
        <v>0.90058449999999979</v>
      </c>
      <c r="M13" s="146">
        <v>0.75</v>
      </c>
      <c r="N13" s="147">
        <v>0.82491898148148157</v>
      </c>
      <c r="O13" s="156">
        <f t="shared" si="0"/>
        <v>7.4918981481481572E-2</v>
      </c>
      <c r="P13" s="39">
        <f t="shared" si="1"/>
        <v>6473</v>
      </c>
      <c r="Q13" s="40">
        <f t="shared" si="2"/>
        <v>5829.4834684999987</v>
      </c>
      <c r="R13" s="41">
        <v>3</v>
      </c>
    </row>
    <row r="14" spans="1:18" ht="29" customHeight="1" x14ac:dyDescent="0.2">
      <c r="A14" s="194" t="s">
        <v>105</v>
      </c>
      <c r="B14" s="32">
        <v>9801</v>
      </c>
      <c r="C14" s="33" t="s">
        <v>41</v>
      </c>
      <c r="D14" s="34">
        <v>91357059</v>
      </c>
      <c r="E14" s="35" t="s">
        <v>42</v>
      </c>
      <c r="F14" s="35" t="s">
        <v>43</v>
      </c>
      <c r="G14" s="239">
        <f>0.937</f>
        <v>0.93700000000000006</v>
      </c>
      <c r="H14" s="230">
        <v>0.88260000000000005</v>
      </c>
      <c r="I14" s="230">
        <v>0.92310000000000003</v>
      </c>
      <c r="J14" s="228">
        <f t="shared" si="5"/>
        <v>0.86660000000000004</v>
      </c>
      <c r="K14" s="230">
        <f t="shared" si="6"/>
        <v>0.85860000000000003</v>
      </c>
      <c r="L14" s="61">
        <f>J14</f>
        <v>0.86660000000000004</v>
      </c>
      <c r="M14" s="146">
        <v>0.75</v>
      </c>
      <c r="N14" s="147"/>
      <c r="O14" s="156" t="str">
        <f t="shared" si="0"/>
        <v/>
      </c>
      <c r="P14" s="39" t="str">
        <f t="shared" si="1"/>
        <v/>
      </c>
      <c r="Q14" s="40" t="s">
        <v>121</v>
      </c>
      <c r="R14" s="41">
        <v>6</v>
      </c>
    </row>
    <row r="15" spans="1:18" ht="29" customHeight="1" x14ac:dyDescent="0.2">
      <c r="A15" s="159" t="s">
        <v>138</v>
      </c>
      <c r="B15" s="32">
        <v>10421</v>
      </c>
      <c r="C15" s="33" t="s">
        <v>44</v>
      </c>
      <c r="D15" s="117">
        <v>91849410</v>
      </c>
      <c r="E15" s="45" t="s">
        <v>45</v>
      </c>
      <c r="F15" s="35" t="s">
        <v>46</v>
      </c>
      <c r="G15" s="226">
        <f>1.0472*1.005</f>
        <v>1.0524359999999997</v>
      </c>
      <c r="H15" s="227">
        <f>1.0034*1.005</f>
        <v>1.0084169999999999</v>
      </c>
      <c r="I15" s="227">
        <f>1.0354*1.005</f>
        <v>1.0405770000000001</v>
      </c>
      <c r="J15" s="228">
        <f t="shared" si="5"/>
        <v>0.99241699999999988</v>
      </c>
      <c r="K15" s="230">
        <f t="shared" si="6"/>
        <v>0.98441699999999988</v>
      </c>
      <c r="L15" s="61"/>
      <c r="M15" s="146"/>
      <c r="N15" s="147"/>
      <c r="O15" s="156" t="str">
        <f t="shared" si="0"/>
        <v/>
      </c>
      <c r="P15" s="39" t="str">
        <f t="shared" si="1"/>
        <v/>
      </c>
      <c r="Q15" s="40" t="str">
        <f t="shared" si="2"/>
        <v/>
      </c>
      <c r="R15" s="41"/>
    </row>
    <row r="16" spans="1:18" ht="29" customHeight="1" x14ac:dyDescent="0.2">
      <c r="A16" s="131" t="s">
        <v>140</v>
      </c>
      <c r="B16" s="32">
        <v>10528</v>
      </c>
      <c r="C16" s="33" t="s">
        <v>47</v>
      </c>
      <c r="D16" s="34" t="s">
        <v>48</v>
      </c>
      <c r="E16" s="45" t="s">
        <v>49</v>
      </c>
      <c r="F16" s="35" t="s">
        <v>50</v>
      </c>
      <c r="G16" s="227">
        <f>0.9897*1.005</f>
        <v>0.99464849999999994</v>
      </c>
      <c r="H16" s="227">
        <f>0.9561*1.005</f>
        <v>0.9608804999999998</v>
      </c>
      <c r="I16" s="227">
        <f>0.9787*1.005</f>
        <v>0.9835934999999999</v>
      </c>
      <c r="J16" s="228">
        <f t="shared" si="5"/>
        <v>0.94488049999999979</v>
      </c>
      <c r="K16" s="230">
        <f t="shared" si="6"/>
        <v>0.93688049999999978</v>
      </c>
      <c r="L16" s="61"/>
      <c r="M16" s="146"/>
      <c r="N16" s="147"/>
      <c r="O16" s="156" t="str">
        <f t="shared" si="0"/>
        <v/>
      </c>
      <c r="P16" s="39" t="str">
        <f t="shared" si="1"/>
        <v/>
      </c>
      <c r="Q16" s="40" t="str">
        <f t="shared" si="2"/>
        <v/>
      </c>
      <c r="R16" s="41"/>
    </row>
    <row r="17" spans="1:18" ht="29" customHeight="1" x14ac:dyDescent="0.2">
      <c r="A17" s="134" t="s">
        <v>105</v>
      </c>
      <c r="B17" s="32">
        <v>15028</v>
      </c>
      <c r="C17" s="33" t="s">
        <v>51</v>
      </c>
      <c r="D17" s="34" t="s">
        <v>52</v>
      </c>
      <c r="E17" s="35" t="s">
        <v>53</v>
      </c>
      <c r="F17" s="35" t="s">
        <v>54</v>
      </c>
      <c r="G17" s="230">
        <v>1.0379</v>
      </c>
      <c r="H17" s="230">
        <v>0.98650000000000004</v>
      </c>
      <c r="I17" s="230">
        <v>1.0278</v>
      </c>
      <c r="J17" s="228">
        <f t="shared" si="5"/>
        <v>0.97050000000000003</v>
      </c>
      <c r="K17" s="230">
        <f t="shared" si="6"/>
        <v>0.96250000000000002</v>
      </c>
      <c r="L17" s="61"/>
      <c r="M17" s="146"/>
      <c r="N17" s="147"/>
      <c r="O17" s="156" t="str">
        <f t="shared" si="0"/>
        <v/>
      </c>
      <c r="P17" s="39" t="str">
        <f t="shared" si="1"/>
        <v/>
      </c>
      <c r="Q17" s="40" t="str">
        <f t="shared" si="2"/>
        <v/>
      </c>
      <c r="R17" s="41"/>
    </row>
    <row r="18" spans="1:18" ht="29" customHeight="1" x14ac:dyDescent="0.2">
      <c r="A18" s="134" t="s">
        <v>105</v>
      </c>
      <c r="B18" s="32">
        <v>10482</v>
      </c>
      <c r="C18" s="33" t="s">
        <v>56</v>
      </c>
      <c r="D18" s="34">
        <v>95031701</v>
      </c>
      <c r="E18" s="35" t="s">
        <v>49</v>
      </c>
      <c r="F18" s="35" t="s">
        <v>110</v>
      </c>
      <c r="G18" s="240">
        <v>0.96289999999999998</v>
      </c>
      <c r="H18" s="230">
        <v>0.91649999999999998</v>
      </c>
      <c r="I18" s="230">
        <v>0.94950000000000001</v>
      </c>
      <c r="J18" s="228">
        <f t="shared" si="5"/>
        <v>0.90049999999999997</v>
      </c>
      <c r="K18" s="230">
        <f t="shared" si="6"/>
        <v>0.89249999999999996</v>
      </c>
      <c r="L18" s="61"/>
      <c r="M18" s="146"/>
      <c r="N18" s="147"/>
      <c r="O18" s="156" t="str">
        <f t="shared" si="0"/>
        <v/>
      </c>
      <c r="P18" s="39" t="str">
        <f t="shared" si="1"/>
        <v/>
      </c>
      <c r="Q18" s="40" t="str">
        <f t="shared" si="2"/>
        <v/>
      </c>
      <c r="R18" s="196"/>
    </row>
    <row r="19" spans="1:18" ht="29" customHeight="1" x14ac:dyDescent="0.2">
      <c r="A19" s="171" t="s">
        <v>105</v>
      </c>
      <c r="B19" s="32">
        <v>12245</v>
      </c>
      <c r="C19" s="33" t="s">
        <v>57</v>
      </c>
      <c r="D19" s="34" t="s">
        <v>58</v>
      </c>
      <c r="E19" s="35" t="s">
        <v>59</v>
      </c>
      <c r="F19" s="35"/>
      <c r="G19" s="240">
        <v>0.97940000000000005</v>
      </c>
      <c r="H19" s="230">
        <v>0.92900000000000005</v>
      </c>
      <c r="I19" s="230">
        <v>0.97170000000000001</v>
      </c>
      <c r="J19" s="228">
        <f t="shared" si="5"/>
        <v>0.91300000000000003</v>
      </c>
      <c r="K19" s="230">
        <f t="shared" si="6"/>
        <v>0.90500000000000003</v>
      </c>
      <c r="L19" s="61"/>
      <c r="M19" s="146"/>
      <c r="N19" s="147"/>
      <c r="O19" s="156" t="str">
        <f t="shared" si="0"/>
        <v/>
      </c>
      <c r="P19" s="39" t="str">
        <f t="shared" si="1"/>
        <v/>
      </c>
      <c r="Q19" s="40" t="str">
        <f t="shared" si="2"/>
        <v/>
      </c>
      <c r="R19" s="196"/>
    </row>
    <row r="20" spans="1:18" ht="29" customHeight="1" x14ac:dyDescent="0.2">
      <c r="A20" s="131" t="s">
        <v>140</v>
      </c>
      <c r="B20" s="32">
        <v>16300</v>
      </c>
      <c r="C20" s="33" t="s">
        <v>60</v>
      </c>
      <c r="D20" s="34" t="s">
        <v>63</v>
      </c>
      <c r="E20" s="35" t="s">
        <v>62</v>
      </c>
      <c r="F20" s="35" t="s">
        <v>61</v>
      </c>
      <c r="G20" s="240"/>
      <c r="H20" s="227">
        <f>0.8581*1.005</f>
        <v>0.86239049999999984</v>
      </c>
      <c r="I20" s="230"/>
      <c r="J20" s="228">
        <f t="shared" si="5"/>
        <v>0.84639049999999982</v>
      </c>
      <c r="K20" s="230">
        <f t="shared" si="6"/>
        <v>0.83839049999999982</v>
      </c>
      <c r="L20" s="61"/>
      <c r="M20" s="146"/>
      <c r="N20" s="147"/>
      <c r="O20" s="156" t="str">
        <f t="shared" si="0"/>
        <v/>
      </c>
      <c r="P20" s="39" t="str">
        <f t="shared" si="1"/>
        <v/>
      </c>
      <c r="Q20" s="40" t="s">
        <v>131</v>
      </c>
      <c r="R20" s="196">
        <v>7</v>
      </c>
    </row>
    <row r="21" spans="1:18" ht="29" customHeight="1" x14ac:dyDescent="0.2">
      <c r="A21" s="159" t="s">
        <v>141</v>
      </c>
      <c r="B21" s="32" t="s">
        <v>142</v>
      </c>
      <c r="C21" s="33" t="s">
        <v>64</v>
      </c>
      <c r="D21" s="34" t="s">
        <v>65</v>
      </c>
      <c r="E21" s="35" t="s">
        <v>66</v>
      </c>
      <c r="F21" s="35"/>
      <c r="G21" s="226">
        <v>0.84250000000000003</v>
      </c>
      <c r="H21" s="227">
        <v>0.80249999999999999</v>
      </c>
      <c r="I21" s="227">
        <v>0.79610000000000003</v>
      </c>
      <c r="J21" s="228">
        <f t="shared" si="5"/>
        <v>0.78649999999999998</v>
      </c>
      <c r="K21" s="230">
        <f t="shared" si="6"/>
        <v>0.77849999999999997</v>
      </c>
      <c r="L21" s="61"/>
      <c r="M21" s="146"/>
      <c r="N21" s="147"/>
      <c r="O21" s="156" t="str">
        <f t="shared" si="0"/>
        <v/>
      </c>
      <c r="P21" s="39" t="str">
        <f t="shared" si="1"/>
        <v/>
      </c>
      <c r="Q21" s="40" t="str">
        <f t="shared" si="2"/>
        <v/>
      </c>
      <c r="R21" s="196"/>
    </row>
    <row r="22" spans="1:18" ht="29" customHeight="1" x14ac:dyDescent="0.2">
      <c r="A22" s="140" t="s">
        <v>105</v>
      </c>
      <c r="B22" s="32">
        <v>1254</v>
      </c>
      <c r="C22" s="33" t="s">
        <v>79</v>
      </c>
      <c r="D22" s="34">
        <v>93499575</v>
      </c>
      <c r="E22" s="35" t="s">
        <v>19</v>
      </c>
      <c r="F22" s="35"/>
      <c r="G22" s="239"/>
      <c r="H22" s="230">
        <v>0.80310000000000004</v>
      </c>
      <c r="I22" s="230"/>
      <c r="J22" s="228">
        <f t="shared" si="5"/>
        <v>0.78710000000000002</v>
      </c>
      <c r="K22" s="230">
        <f t="shared" si="6"/>
        <v>0.77910000000000001</v>
      </c>
      <c r="L22" s="64">
        <f>K22</f>
        <v>0.77910000000000001</v>
      </c>
      <c r="M22" s="146">
        <v>0.75</v>
      </c>
      <c r="N22" s="147"/>
      <c r="O22" s="156" t="str">
        <f t="shared" si="0"/>
        <v/>
      </c>
      <c r="P22" s="39" t="str">
        <f t="shared" si="1"/>
        <v/>
      </c>
      <c r="Q22" s="40" t="s">
        <v>121</v>
      </c>
      <c r="R22" s="196">
        <v>6</v>
      </c>
    </row>
    <row r="23" spans="1:18" ht="29" customHeight="1" x14ac:dyDescent="0.2">
      <c r="A23" s="159" t="s">
        <v>143</v>
      </c>
      <c r="B23" s="32">
        <v>6051</v>
      </c>
      <c r="C23" s="33" t="s">
        <v>83</v>
      </c>
      <c r="D23" s="34" t="s">
        <v>81</v>
      </c>
      <c r="E23" s="35" t="s">
        <v>82</v>
      </c>
      <c r="F23" s="35" t="s">
        <v>84</v>
      </c>
      <c r="G23" s="241">
        <v>0.9143</v>
      </c>
      <c r="H23" s="227">
        <v>0.88319999999999999</v>
      </c>
      <c r="I23" s="227">
        <v>0.90549999999999997</v>
      </c>
      <c r="J23" s="228">
        <f t="shared" si="5"/>
        <v>0.86719999999999997</v>
      </c>
      <c r="K23" s="230">
        <f t="shared" si="6"/>
        <v>0.85919999999999996</v>
      </c>
      <c r="L23" s="63"/>
      <c r="M23" s="146"/>
      <c r="N23" s="147"/>
      <c r="O23" s="156" t="str">
        <f t="shared" si="0"/>
        <v/>
      </c>
      <c r="P23" s="39" t="str">
        <f t="shared" si="1"/>
        <v/>
      </c>
      <c r="Q23" s="40" t="str">
        <f t="shared" si="2"/>
        <v/>
      </c>
      <c r="R23" s="196"/>
    </row>
    <row r="24" spans="1:18" ht="29" customHeight="1" x14ac:dyDescent="0.2">
      <c r="A24" s="140" t="s">
        <v>105</v>
      </c>
      <c r="B24" s="108">
        <v>10742</v>
      </c>
      <c r="C24" s="33" t="s">
        <v>86</v>
      </c>
      <c r="D24" s="96">
        <v>93030677</v>
      </c>
      <c r="E24" s="35" t="s">
        <v>55</v>
      </c>
      <c r="F24" s="95" t="s">
        <v>129</v>
      </c>
      <c r="G24" s="240">
        <v>0.96519999999999995</v>
      </c>
      <c r="H24" s="230">
        <v>0.91849999999999998</v>
      </c>
      <c r="I24" s="230">
        <v>0.95860000000000001</v>
      </c>
      <c r="J24" s="228">
        <f t="shared" si="5"/>
        <v>0.90249999999999997</v>
      </c>
      <c r="K24" s="230">
        <f t="shared" si="6"/>
        <v>0.89449999999999996</v>
      </c>
      <c r="L24" s="63">
        <f>J24</f>
        <v>0.90249999999999997</v>
      </c>
      <c r="M24" s="146">
        <v>0.75</v>
      </c>
      <c r="N24" s="147">
        <v>0.86111111111111116</v>
      </c>
      <c r="O24" s="156">
        <f t="shared" si="0"/>
        <v>0.11111111111111116</v>
      </c>
      <c r="P24" s="39">
        <f t="shared" si="1"/>
        <v>9600</v>
      </c>
      <c r="Q24" s="40">
        <f t="shared" si="2"/>
        <v>8664</v>
      </c>
      <c r="R24" s="196">
        <v>5</v>
      </c>
    </row>
    <row r="25" spans="1:18" ht="29" customHeight="1" x14ac:dyDescent="0.2">
      <c r="A25" s="140" t="s">
        <v>105</v>
      </c>
      <c r="B25" s="108">
        <v>11168</v>
      </c>
      <c r="C25" s="33" t="s">
        <v>95</v>
      </c>
      <c r="D25" s="96">
        <v>93030679</v>
      </c>
      <c r="E25" s="35" t="s">
        <v>94</v>
      </c>
      <c r="F25" s="95" t="s">
        <v>102</v>
      </c>
      <c r="G25" s="240">
        <v>0.99109999999999998</v>
      </c>
      <c r="H25" s="230">
        <v>0.94269999999999998</v>
      </c>
      <c r="I25" s="230">
        <v>0.98360000000000003</v>
      </c>
      <c r="J25" s="228">
        <f t="shared" si="5"/>
        <v>0.92669999999999997</v>
      </c>
      <c r="K25" s="230">
        <f t="shared" si="6"/>
        <v>0.91869999999999996</v>
      </c>
      <c r="L25" s="63">
        <f>I25</f>
        <v>0.98360000000000003</v>
      </c>
      <c r="M25" s="146">
        <v>0.75</v>
      </c>
      <c r="N25" s="147">
        <v>0.80879629629629635</v>
      </c>
      <c r="O25" s="156">
        <f t="shared" si="0"/>
        <v>5.8796296296296346E-2</v>
      </c>
      <c r="P25" s="39">
        <f t="shared" si="1"/>
        <v>5080</v>
      </c>
      <c r="Q25" s="40">
        <f t="shared" si="2"/>
        <v>4996.6880000000001</v>
      </c>
      <c r="R25" s="221">
        <v>1</v>
      </c>
    </row>
    <row r="26" spans="1:18" ht="29" customHeight="1" x14ac:dyDescent="0.2">
      <c r="A26" s="140" t="s">
        <v>105</v>
      </c>
      <c r="B26" s="118">
        <v>6609</v>
      </c>
      <c r="C26" s="119" t="s">
        <v>106</v>
      </c>
      <c r="D26" s="120"/>
      <c r="E26" s="121" t="s">
        <v>148</v>
      </c>
      <c r="F26" s="122" t="s">
        <v>101</v>
      </c>
      <c r="G26" s="242">
        <v>0.96699999999999997</v>
      </c>
      <c r="H26" s="243">
        <v>0.93179999999999996</v>
      </c>
      <c r="I26" s="243">
        <v>0.96030000000000004</v>
      </c>
      <c r="J26" s="228">
        <f t="shared" si="5"/>
        <v>0.91579999999999995</v>
      </c>
      <c r="K26" s="230">
        <f t="shared" si="6"/>
        <v>0.90779999999999994</v>
      </c>
      <c r="L26" s="125">
        <f>G26</f>
        <v>0.96699999999999997</v>
      </c>
      <c r="M26" s="146">
        <v>0.75</v>
      </c>
      <c r="N26" s="147">
        <v>0.81608796296296304</v>
      </c>
      <c r="O26" s="156">
        <f t="shared" si="0"/>
        <v>6.6087962962963043E-2</v>
      </c>
      <c r="P26" s="39">
        <f t="shared" si="1"/>
        <v>5710</v>
      </c>
      <c r="Q26" s="40">
        <f t="shared" si="2"/>
        <v>5521.57</v>
      </c>
      <c r="R26" s="221">
        <v>2</v>
      </c>
    </row>
    <row r="27" spans="1:18" ht="29" customHeight="1" x14ac:dyDescent="0.2">
      <c r="A27" s="140" t="s">
        <v>105</v>
      </c>
      <c r="B27" s="108">
        <v>5961</v>
      </c>
      <c r="C27" s="33" t="s">
        <v>74</v>
      </c>
      <c r="D27" s="34" t="s">
        <v>111</v>
      </c>
      <c r="E27" s="35" t="s">
        <v>147</v>
      </c>
      <c r="F27" s="166" t="s">
        <v>118</v>
      </c>
      <c r="G27" s="170">
        <v>0.84650000000000003</v>
      </c>
      <c r="H27" s="170">
        <v>0.82299999999999995</v>
      </c>
      <c r="I27" s="170">
        <v>0.83830000000000005</v>
      </c>
      <c r="J27" s="228">
        <f t="shared" si="5"/>
        <v>0.80699999999999994</v>
      </c>
      <c r="K27" s="230">
        <f t="shared" si="6"/>
        <v>0.79899999999999993</v>
      </c>
      <c r="L27" s="125">
        <f>J27</f>
        <v>0.80699999999999994</v>
      </c>
      <c r="M27" s="146">
        <v>0.75</v>
      </c>
      <c r="N27" s="147"/>
      <c r="O27" s="156" t="str">
        <f t="shared" si="0"/>
        <v/>
      </c>
      <c r="P27" s="39" t="str">
        <f t="shared" si="1"/>
        <v/>
      </c>
      <c r="Q27" s="40" t="s">
        <v>121</v>
      </c>
      <c r="R27" s="221">
        <v>6</v>
      </c>
    </row>
    <row r="28" spans="1:18" ht="29" customHeight="1" x14ac:dyDescent="0.2">
      <c r="A28" s="160" t="s">
        <v>130</v>
      </c>
      <c r="B28" s="144">
        <v>5400</v>
      </c>
      <c r="C28" s="49" t="s">
        <v>126</v>
      </c>
      <c r="D28" s="49"/>
      <c r="E28" s="49" t="s">
        <v>127</v>
      </c>
      <c r="F28" s="49"/>
      <c r="G28" s="207">
        <v>0.91010000000000002</v>
      </c>
      <c r="H28" s="207">
        <v>0.87649999999999995</v>
      </c>
      <c r="I28" s="207">
        <v>0.89490000000000003</v>
      </c>
      <c r="J28" s="228">
        <f t="shared" si="5"/>
        <v>0.86049999999999993</v>
      </c>
      <c r="K28" s="230">
        <f t="shared" si="6"/>
        <v>0.85249999999999992</v>
      </c>
      <c r="L28" s="125"/>
      <c r="M28" s="146"/>
      <c r="N28" s="147"/>
      <c r="O28" s="156" t="str">
        <f t="shared" si="0"/>
        <v/>
      </c>
      <c r="P28" s="39" t="str">
        <f t="shared" si="1"/>
        <v/>
      </c>
      <c r="Q28" s="40" t="str">
        <f t="shared" si="2"/>
        <v/>
      </c>
      <c r="R28" s="221"/>
    </row>
    <row r="29" spans="1:18" ht="29" customHeight="1" x14ac:dyDescent="0.2">
      <c r="A29" s="141"/>
      <c r="B29" s="144"/>
      <c r="C29" s="49"/>
      <c r="D29" s="49"/>
      <c r="E29" s="49"/>
      <c r="F29" s="49"/>
      <c r="G29" s="49"/>
      <c r="H29" s="49"/>
      <c r="I29" s="49"/>
      <c r="J29" s="49"/>
      <c r="K29" s="260"/>
      <c r="L29" s="49"/>
      <c r="M29" s="154"/>
      <c r="N29" s="154"/>
      <c r="O29" s="153"/>
      <c r="P29" s="39" t="str">
        <f t="shared" ref="P29:P31" si="7">IF(N29="","",SUM((HOUR(O29)*3600))+(MINUTE(O29)*60)+(SECOND(O29)))</f>
        <v/>
      </c>
      <c r="Q29" s="40" t="str">
        <f t="shared" ref="Q29:Q31" si="8">IF(L29="","",P29*L29)</f>
        <v/>
      </c>
      <c r="R29" s="221"/>
    </row>
    <row r="30" spans="1:18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260"/>
      <c r="L30" s="49"/>
      <c r="M30" s="155"/>
      <c r="N30" s="155"/>
      <c r="O30" s="246" t="str">
        <f t="shared" ref="O30:O31" si="9">IF(N30="","",N30-M30)</f>
        <v/>
      </c>
      <c r="P30" s="39" t="str">
        <f t="shared" si="7"/>
        <v/>
      </c>
      <c r="Q30" s="40" t="str">
        <f t="shared" si="8"/>
        <v/>
      </c>
      <c r="R30" s="252"/>
    </row>
    <row r="31" spans="1:18" x14ac:dyDescent="0.2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260"/>
      <c r="L31" s="49"/>
      <c r="M31" s="155"/>
      <c r="N31" s="155"/>
      <c r="O31" s="156" t="str">
        <f t="shared" si="9"/>
        <v/>
      </c>
      <c r="P31" s="39" t="str">
        <f t="shared" si="7"/>
        <v/>
      </c>
      <c r="Q31" s="40" t="str">
        <f t="shared" si="8"/>
        <v/>
      </c>
      <c r="R31" s="252"/>
    </row>
  </sheetData>
  <pageMargins left="0" right="0" top="0.74803149606299213" bottom="0.74803149606299213" header="0.31496062992125984" footer="0.31496062992125984"/>
  <pageSetup paperSize="9" scale="6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7344-57D6-284A-9C26-10DDBAE8CEC6}">
  <sheetPr>
    <tabColor theme="5" tint="-0.249977111117893"/>
    <pageSetUpPr fitToPage="1"/>
  </sheetPr>
  <dimension ref="A1:R31"/>
  <sheetViews>
    <sheetView topLeftCell="D1" zoomScaleNormal="100" workbookViewId="0">
      <selection activeCell="S17" sqref="S17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</cols>
  <sheetData>
    <row r="1" spans="1:18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256"/>
      <c r="L1" s="2"/>
      <c r="M1" s="2"/>
      <c r="N1" s="2"/>
      <c r="O1" s="2"/>
      <c r="P1" s="2"/>
      <c r="Q1" s="2"/>
      <c r="R1" s="4"/>
    </row>
    <row r="2" spans="1:18" ht="16" thickBot="1" x14ac:dyDescent="0.25">
      <c r="A2" s="129" t="s">
        <v>0</v>
      </c>
      <c r="B2" s="192"/>
      <c r="C2" s="33" t="s">
        <v>51</v>
      </c>
      <c r="D2" s="6"/>
      <c r="E2" s="7"/>
      <c r="F2" s="8" t="s">
        <v>1</v>
      </c>
      <c r="G2" s="9">
        <v>1</v>
      </c>
      <c r="H2" s="9"/>
      <c r="I2" s="10" t="s">
        <v>2</v>
      </c>
      <c r="J2" s="178">
        <v>45146</v>
      </c>
      <c r="K2" s="257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8" ht="43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58" t="s">
        <v>146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8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5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8" ht="29" customHeight="1" x14ac:dyDescent="0.2">
      <c r="A5" s="160" t="s">
        <v>130</v>
      </c>
      <c r="B5" s="32">
        <v>87</v>
      </c>
      <c r="C5" s="33" t="s">
        <v>72</v>
      </c>
      <c r="D5" s="34">
        <v>91769973</v>
      </c>
      <c r="E5" s="65" t="s">
        <v>73</v>
      </c>
      <c r="F5" s="35"/>
      <c r="G5" s="226">
        <v>0.85670000000000002</v>
      </c>
      <c r="H5" s="227">
        <v>0.82130000000000003</v>
      </c>
      <c r="I5" s="227">
        <v>0.84179999999999999</v>
      </c>
      <c r="J5" s="228">
        <f>H5-0.016</f>
        <v>0.80530000000000002</v>
      </c>
      <c r="K5" s="230">
        <f>H5-0.024</f>
        <v>0.79730000000000001</v>
      </c>
      <c r="L5" s="61"/>
      <c r="M5" s="146"/>
      <c r="N5" s="147"/>
      <c r="O5" s="156" t="str">
        <f t="shared" ref="O5:O28" si="0">IF(N5="","",N5-M5)</f>
        <v/>
      </c>
      <c r="P5" s="39" t="str">
        <f t="shared" ref="P5:P28" si="1">IF(N5="","",SUM((HOUR(O5)*3600))+(MINUTE(O5)*60)+(SECOND(O5)))</f>
        <v/>
      </c>
      <c r="Q5" s="40" t="str">
        <f t="shared" ref="Q5:Q28" si="2">IF(L5="","",P5*L5)</f>
        <v/>
      </c>
      <c r="R5" s="41"/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230">
        <v>0.90910000000000002</v>
      </c>
      <c r="H6" s="230">
        <v>0.87450000000000006</v>
      </c>
      <c r="I6" s="230">
        <v>0.90059999999999996</v>
      </c>
      <c r="J6" s="228">
        <f t="shared" ref="J6:J9" si="3">H6-0.016</f>
        <v>0.85850000000000004</v>
      </c>
      <c r="K6" s="230">
        <f t="shared" ref="K6:K9" si="4">H6-0.024</f>
        <v>0.85050000000000003</v>
      </c>
      <c r="L6" s="61"/>
      <c r="M6" s="146"/>
      <c r="N6" s="147"/>
      <c r="O6" s="156" t="str">
        <f t="shared" si="0"/>
        <v/>
      </c>
      <c r="P6" s="39" t="str">
        <f t="shared" si="1"/>
        <v/>
      </c>
      <c r="Q6" s="40" t="str">
        <f t="shared" si="2"/>
        <v/>
      </c>
      <c r="R6" s="41"/>
    </row>
    <row r="7" spans="1:18" ht="29" customHeight="1" x14ac:dyDescent="0.2">
      <c r="A7" s="134" t="s">
        <v>134</v>
      </c>
      <c r="B7" s="32">
        <v>5828</v>
      </c>
      <c r="C7" s="35" t="s">
        <v>76</v>
      </c>
      <c r="D7" s="93" t="s">
        <v>77</v>
      </c>
      <c r="E7" s="65" t="s">
        <v>153</v>
      </c>
      <c r="F7" s="35" t="s">
        <v>78</v>
      </c>
      <c r="G7" s="230">
        <v>0.90910000000000002</v>
      </c>
      <c r="H7" s="230">
        <v>0.87450000000000006</v>
      </c>
      <c r="I7" s="230">
        <v>0.90059999999999996</v>
      </c>
      <c r="J7" s="228">
        <f t="shared" si="3"/>
        <v>0.85850000000000004</v>
      </c>
      <c r="K7" s="230">
        <f t="shared" si="4"/>
        <v>0.85050000000000003</v>
      </c>
      <c r="L7" s="61">
        <f>G7</f>
        <v>0.90910000000000002</v>
      </c>
      <c r="M7" s="146">
        <v>0.75</v>
      </c>
      <c r="N7" s="147">
        <v>0.78836805555555556</v>
      </c>
      <c r="O7" s="156">
        <f t="shared" si="0"/>
        <v>3.8368055555555558E-2</v>
      </c>
      <c r="P7" s="39">
        <f t="shared" si="1"/>
        <v>3315</v>
      </c>
      <c r="Q7" s="40">
        <f t="shared" si="2"/>
        <v>3013.6665000000003</v>
      </c>
      <c r="R7" s="41">
        <v>2</v>
      </c>
    </row>
    <row r="8" spans="1:18" ht="29" customHeight="1" x14ac:dyDescent="0.2">
      <c r="A8" s="171" t="s">
        <v>135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230">
        <v>0.90910000000000002</v>
      </c>
      <c r="H8" s="230">
        <v>0.87450000000000006</v>
      </c>
      <c r="I8" s="230">
        <v>0.90059999999999996</v>
      </c>
      <c r="J8" s="228">
        <f t="shared" si="3"/>
        <v>0.85850000000000004</v>
      </c>
      <c r="K8" s="230">
        <f t="shared" si="4"/>
        <v>0.85050000000000003</v>
      </c>
      <c r="L8" s="61">
        <f>H8</f>
        <v>0.87450000000000006</v>
      </c>
      <c r="M8" s="146">
        <v>0.75</v>
      </c>
      <c r="N8" s="147">
        <v>0.78793981481481479</v>
      </c>
      <c r="O8" s="156">
        <f t="shared" si="0"/>
        <v>3.7939814814814787E-2</v>
      </c>
      <c r="P8" s="39">
        <f t="shared" si="1"/>
        <v>3278</v>
      </c>
      <c r="Q8" s="40">
        <f t="shared" si="2"/>
        <v>2866.6110000000003</v>
      </c>
      <c r="R8" s="41">
        <v>1</v>
      </c>
    </row>
    <row r="9" spans="1:18" ht="29" customHeight="1" thickBot="1" x14ac:dyDescent="0.25">
      <c r="A9" s="213" t="s">
        <v>135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230">
        <v>0.90910000000000002</v>
      </c>
      <c r="H9" s="230">
        <v>0.87450000000000006</v>
      </c>
      <c r="I9" s="230">
        <v>0.90059999999999996</v>
      </c>
      <c r="J9" s="228">
        <f t="shared" si="3"/>
        <v>0.85850000000000004</v>
      </c>
      <c r="K9" s="230">
        <f t="shared" si="4"/>
        <v>0.85050000000000003</v>
      </c>
      <c r="L9" s="78"/>
      <c r="M9" s="148"/>
      <c r="N9" s="149"/>
      <c r="O9" s="202" t="str">
        <f t="shared" si="0"/>
        <v/>
      </c>
      <c r="P9" s="79" t="str">
        <f t="shared" si="1"/>
        <v/>
      </c>
      <c r="Q9" s="80" t="str">
        <f t="shared" si="2"/>
        <v/>
      </c>
      <c r="R9" s="81"/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233"/>
      <c r="H10" s="234"/>
      <c r="I10" s="235"/>
      <c r="J10" s="236"/>
      <c r="K10" s="235"/>
      <c r="L10" s="107"/>
      <c r="M10" s="148"/>
      <c r="N10" s="149"/>
      <c r="O10" s="202" t="str">
        <f t="shared" si="0"/>
        <v/>
      </c>
      <c r="P10" s="79" t="str">
        <f t="shared" si="1"/>
        <v/>
      </c>
      <c r="Q10" s="80" t="str">
        <f t="shared" si="2"/>
        <v/>
      </c>
      <c r="R10" s="90"/>
    </row>
    <row r="11" spans="1:18" ht="29" customHeight="1" x14ac:dyDescent="0.2">
      <c r="A11" s="143" t="s">
        <v>137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226">
        <f>0.9723*1.005</f>
        <v>0.97716149999999991</v>
      </c>
      <c r="H11" s="237">
        <f>0.8925*1.005</f>
        <v>0.89696249999999988</v>
      </c>
      <c r="I11" s="237">
        <f>0.9606*1.005</f>
        <v>0.9654029999999999</v>
      </c>
      <c r="J11" s="228">
        <f t="shared" ref="J11:J28" si="5">H11-0.016</f>
        <v>0.88096249999999987</v>
      </c>
      <c r="K11" s="230">
        <f t="shared" ref="K11:K28" si="6">H11-0.024</f>
        <v>0.87296249999999986</v>
      </c>
      <c r="L11" s="72"/>
      <c r="M11" s="146"/>
      <c r="N11" s="147"/>
      <c r="O11" s="156" t="str">
        <f t="shared" si="0"/>
        <v/>
      </c>
      <c r="P11" s="39" t="str">
        <f t="shared" si="1"/>
        <v/>
      </c>
      <c r="Q11" s="40" t="str">
        <f t="shared" si="2"/>
        <v/>
      </c>
      <c r="R11" s="41"/>
    </row>
    <row r="12" spans="1:18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239">
        <v>0.92159999999999997</v>
      </c>
      <c r="H12" s="230">
        <v>0.87390000000000001</v>
      </c>
      <c r="I12" s="230">
        <v>0.91359999999999997</v>
      </c>
      <c r="J12" s="228">
        <f t="shared" si="5"/>
        <v>0.8579</v>
      </c>
      <c r="K12" s="230">
        <f t="shared" si="6"/>
        <v>0.84989999999999999</v>
      </c>
      <c r="L12" s="61">
        <f>H12</f>
        <v>0.87390000000000001</v>
      </c>
      <c r="M12" s="146">
        <v>0.75</v>
      </c>
      <c r="N12" s="147">
        <v>0.79156249999999995</v>
      </c>
      <c r="O12" s="156">
        <f t="shared" si="0"/>
        <v>4.1562499999999947E-2</v>
      </c>
      <c r="P12" s="39">
        <f t="shared" si="1"/>
        <v>3591</v>
      </c>
      <c r="Q12" s="40">
        <f t="shared" si="2"/>
        <v>3138.1749</v>
      </c>
      <c r="R12" s="41">
        <v>5</v>
      </c>
    </row>
    <row r="13" spans="1:18" ht="29" customHeight="1" x14ac:dyDescent="0.2">
      <c r="A13" s="159" t="s">
        <v>139</v>
      </c>
      <c r="B13" s="32">
        <v>15551</v>
      </c>
      <c r="C13" s="33" t="s">
        <v>35</v>
      </c>
      <c r="D13" s="43">
        <v>91747027</v>
      </c>
      <c r="E13" s="44" t="s">
        <v>36</v>
      </c>
      <c r="F13" s="35" t="s">
        <v>37</v>
      </c>
      <c r="G13" s="226">
        <f>0.9369*1.005</f>
        <v>0.94158449999999982</v>
      </c>
      <c r="H13" s="227">
        <f>G13-0.025</f>
        <v>0.9165844999999998</v>
      </c>
      <c r="I13" s="230"/>
      <c r="J13" s="228">
        <f t="shared" si="5"/>
        <v>0.90058449999999979</v>
      </c>
      <c r="K13" s="230">
        <f t="shared" si="6"/>
        <v>0.89258449999999978</v>
      </c>
      <c r="L13" s="61">
        <f>H13</f>
        <v>0.9165844999999998</v>
      </c>
      <c r="M13" s="146">
        <v>0.75</v>
      </c>
      <c r="N13" s="147">
        <v>0.78787037037037033</v>
      </c>
      <c r="O13" s="156">
        <f t="shared" si="0"/>
        <v>3.7870370370370332E-2</v>
      </c>
      <c r="P13" s="39">
        <f t="shared" si="1"/>
        <v>3272</v>
      </c>
      <c r="Q13" s="40">
        <f t="shared" si="2"/>
        <v>2999.0644839999995</v>
      </c>
      <c r="R13" s="41">
        <v>4</v>
      </c>
    </row>
    <row r="14" spans="1:18" ht="29" customHeight="1" x14ac:dyDescent="0.2">
      <c r="A14" s="194" t="s">
        <v>105</v>
      </c>
      <c r="B14" s="32">
        <v>9801</v>
      </c>
      <c r="C14" s="33" t="s">
        <v>41</v>
      </c>
      <c r="D14" s="34">
        <v>91357059</v>
      </c>
      <c r="E14" s="35" t="s">
        <v>42</v>
      </c>
      <c r="F14" s="35" t="s">
        <v>43</v>
      </c>
      <c r="G14" s="239">
        <f>0.937</f>
        <v>0.93700000000000006</v>
      </c>
      <c r="H14" s="230">
        <v>0.88260000000000005</v>
      </c>
      <c r="I14" s="230">
        <v>0.92310000000000003</v>
      </c>
      <c r="J14" s="228">
        <f t="shared" si="5"/>
        <v>0.86660000000000004</v>
      </c>
      <c r="K14" s="230">
        <f t="shared" si="6"/>
        <v>0.85860000000000003</v>
      </c>
      <c r="L14" s="61"/>
      <c r="M14" s="146"/>
      <c r="N14" s="147"/>
      <c r="O14" s="156" t="str">
        <f t="shared" si="0"/>
        <v/>
      </c>
      <c r="P14" s="39" t="str">
        <f t="shared" si="1"/>
        <v/>
      </c>
      <c r="Q14" s="40" t="str">
        <f t="shared" si="2"/>
        <v/>
      </c>
      <c r="R14" s="41"/>
    </row>
    <row r="15" spans="1:18" ht="29" customHeight="1" x14ac:dyDescent="0.2">
      <c r="A15" s="159" t="s">
        <v>138</v>
      </c>
      <c r="B15" s="32">
        <v>10421</v>
      </c>
      <c r="C15" s="33" t="s">
        <v>44</v>
      </c>
      <c r="D15" s="117">
        <v>91849410</v>
      </c>
      <c r="E15" s="45" t="s">
        <v>45</v>
      </c>
      <c r="F15" s="35" t="s">
        <v>46</v>
      </c>
      <c r="G15" s="226">
        <f>1.0472*1.005</f>
        <v>1.0524359999999997</v>
      </c>
      <c r="H15" s="227">
        <f>1.0034*1.005</f>
        <v>1.0084169999999999</v>
      </c>
      <c r="I15" s="227">
        <f>1.0354*1.005</f>
        <v>1.0405770000000001</v>
      </c>
      <c r="J15" s="228">
        <f t="shared" si="5"/>
        <v>0.99241699999999988</v>
      </c>
      <c r="K15" s="230">
        <f t="shared" si="6"/>
        <v>0.98441699999999988</v>
      </c>
      <c r="L15" s="61"/>
      <c r="M15" s="146"/>
      <c r="N15" s="147"/>
      <c r="O15" s="156" t="str">
        <f t="shared" si="0"/>
        <v/>
      </c>
      <c r="P15" s="39" t="str">
        <f t="shared" si="1"/>
        <v/>
      </c>
      <c r="Q15" s="40" t="str">
        <f t="shared" si="2"/>
        <v/>
      </c>
      <c r="R15" s="41"/>
    </row>
    <row r="16" spans="1:18" ht="29" customHeight="1" x14ac:dyDescent="0.2">
      <c r="A16" s="131" t="s">
        <v>140</v>
      </c>
      <c r="B16" s="32">
        <v>10528</v>
      </c>
      <c r="C16" s="33" t="s">
        <v>47</v>
      </c>
      <c r="D16" s="34" t="s">
        <v>48</v>
      </c>
      <c r="E16" s="45" t="s">
        <v>49</v>
      </c>
      <c r="F16" s="35" t="s">
        <v>50</v>
      </c>
      <c r="G16" s="227">
        <f>0.9897*1.005</f>
        <v>0.99464849999999994</v>
      </c>
      <c r="H16" s="227">
        <f>0.9561*1.005</f>
        <v>0.9608804999999998</v>
      </c>
      <c r="I16" s="227">
        <f>0.9787*1.005</f>
        <v>0.9835934999999999</v>
      </c>
      <c r="J16" s="228">
        <f t="shared" si="5"/>
        <v>0.94488049999999979</v>
      </c>
      <c r="K16" s="230">
        <f t="shared" si="6"/>
        <v>0.93688049999999978</v>
      </c>
      <c r="L16" s="61"/>
      <c r="M16" s="146"/>
      <c r="N16" s="147"/>
      <c r="O16" s="156" t="str">
        <f t="shared" si="0"/>
        <v/>
      </c>
      <c r="P16" s="39" t="str">
        <f t="shared" si="1"/>
        <v/>
      </c>
      <c r="Q16" s="40" t="str">
        <f t="shared" si="2"/>
        <v/>
      </c>
      <c r="R16" s="41"/>
    </row>
    <row r="17" spans="1:18" ht="29" customHeight="1" x14ac:dyDescent="0.2">
      <c r="A17" s="134" t="s">
        <v>105</v>
      </c>
      <c r="B17" s="32">
        <v>15028</v>
      </c>
      <c r="C17" s="33" t="s">
        <v>51</v>
      </c>
      <c r="D17" s="34" t="s">
        <v>52</v>
      </c>
      <c r="E17" s="35" t="s">
        <v>53</v>
      </c>
      <c r="F17" s="35" t="s">
        <v>54</v>
      </c>
      <c r="G17" s="230">
        <v>1.0379</v>
      </c>
      <c r="H17" s="230">
        <v>0.98650000000000004</v>
      </c>
      <c r="I17" s="230">
        <v>1.0278</v>
      </c>
      <c r="J17" s="228">
        <f t="shared" si="5"/>
        <v>0.97050000000000003</v>
      </c>
      <c r="K17" s="230">
        <f t="shared" si="6"/>
        <v>0.96250000000000002</v>
      </c>
      <c r="L17" s="61"/>
      <c r="M17" s="146"/>
      <c r="N17" s="147"/>
      <c r="O17" s="156" t="str">
        <f t="shared" si="0"/>
        <v/>
      </c>
      <c r="P17" s="39" t="str">
        <f t="shared" si="1"/>
        <v/>
      </c>
      <c r="Q17" s="40" t="s">
        <v>131</v>
      </c>
      <c r="R17" s="41">
        <v>7</v>
      </c>
    </row>
    <row r="18" spans="1:18" ht="29" customHeight="1" x14ac:dyDescent="0.2">
      <c r="A18" s="134" t="s">
        <v>105</v>
      </c>
      <c r="B18" s="32">
        <v>10482</v>
      </c>
      <c r="C18" s="33" t="s">
        <v>56</v>
      </c>
      <c r="D18" s="34">
        <v>95031701</v>
      </c>
      <c r="E18" s="35" t="s">
        <v>49</v>
      </c>
      <c r="F18" s="35" t="s">
        <v>110</v>
      </c>
      <c r="G18" s="240">
        <v>0.96289999999999998</v>
      </c>
      <c r="H18" s="230">
        <v>0.91649999999999998</v>
      </c>
      <c r="I18" s="230">
        <v>0.94950000000000001</v>
      </c>
      <c r="J18" s="228">
        <f t="shared" si="5"/>
        <v>0.90049999999999997</v>
      </c>
      <c r="K18" s="230">
        <f t="shared" si="6"/>
        <v>0.89249999999999996</v>
      </c>
      <c r="L18" s="61">
        <f>G18</f>
        <v>0.96289999999999998</v>
      </c>
      <c r="M18" s="146">
        <v>0.75</v>
      </c>
      <c r="N18" s="147">
        <v>0.78877314814814825</v>
      </c>
      <c r="O18" s="156">
        <f t="shared" si="0"/>
        <v>3.8773148148148251E-2</v>
      </c>
      <c r="P18" s="39">
        <f t="shared" si="1"/>
        <v>3350</v>
      </c>
      <c r="Q18" s="40">
        <f t="shared" si="2"/>
        <v>3225.7150000000001</v>
      </c>
      <c r="R18" s="196">
        <v>6</v>
      </c>
    </row>
    <row r="19" spans="1:18" ht="29" customHeight="1" x14ac:dyDescent="0.2">
      <c r="A19" s="171" t="s">
        <v>105</v>
      </c>
      <c r="B19" s="32">
        <v>12245</v>
      </c>
      <c r="C19" s="33" t="s">
        <v>57</v>
      </c>
      <c r="D19" s="34" t="s">
        <v>58</v>
      </c>
      <c r="E19" s="35" t="s">
        <v>59</v>
      </c>
      <c r="F19" s="35"/>
      <c r="G19" s="240">
        <v>0.97940000000000005</v>
      </c>
      <c r="H19" s="230">
        <v>0.92900000000000005</v>
      </c>
      <c r="I19" s="230">
        <v>0.97170000000000001</v>
      </c>
      <c r="J19" s="228">
        <f t="shared" si="5"/>
        <v>0.91300000000000003</v>
      </c>
      <c r="K19" s="230">
        <f t="shared" si="6"/>
        <v>0.90500000000000003</v>
      </c>
      <c r="L19" s="61"/>
      <c r="M19" s="146"/>
      <c r="N19" s="147"/>
      <c r="O19" s="156" t="str">
        <f t="shared" si="0"/>
        <v/>
      </c>
      <c r="P19" s="39" t="str">
        <f t="shared" si="1"/>
        <v/>
      </c>
      <c r="Q19" s="40" t="str">
        <f t="shared" si="2"/>
        <v/>
      </c>
      <c r="R19" s="196"/>
    </row>
    <row r="20" spans="1:18" ht="29" customHeight="1" x14ac:dyDescent="0.2">
      <c r="A20" s="131" t="s">
        <v>140</v>
      </c>
      <c r="B20" s="32">
        <v>16300</v>
      </c>
      <c r="C20" s="33" t="s">
        <v>60</v>
      </c>
      <c r="D20" s="34" t="s">
        <v>63</v>
      </c>
      <c r="E20" s="35" t="s">
        <v>62</v>
      </c>
      <c r="F20" s="35" t="s">
        <v>61</v>
      </c>
      <c r="G20" s="240"/>
      <c r="H20" s="227">
        <f>0.8581*1.005</f>
        <v>0.86239049999999984</v>
      </c>
      <c r="I20" s="230"/>
      <c r="J20" s="228">
        <f t="shared" si="5"/>
        <v>0.84639049999999982</v>
      </c>
      <c r="K20" s="230">
        <f t="shared" si="6"/>
        <v>0.83839049999999982</v>
      </c>
      <c r="L20" s="61"/>
      <c r="M20" s="146"/>
      <c r="N20" s="147"/>
      <c r="O20" s="156" t="str">
        <f t="shared" si="0"/>
        <v/>
      </c>
      <c r="P20" s="39" t="str">
        <f t="shared" si="1"/>
        <v/>
      </c>
      <c r="Q20" s="40" t="str">
        <f t="shared" si="2"/>
        <v/>
      </c>
      <c r="R20" s="196"/>
    </row>
    <row r="21" spans="1:18" ht="29" customHeight="1" x14ac:dyDescent="0.2">
      <c r="A21" s="159" t="s">
        <v>141</v>
      </c>
      <c r="B21" s="32" t="s">
        <v>142</v>
      </c>
      <c r="C21" s="33" t="s">
        <v>64</v>
      </c>
      <c r="D21" s="34" t="s">
        <v>65</v>
      </c>
      <c r="E21" s="35" t="s">
        <v>66</v>
      </c>
      <c r="F21" s="35"/>
      <c r="G21" s="226">
        <v>0.84250000000000003</v>
      </c>
      <c r="H21" s="227">
        <v>0.80249999999999999</v>
      </c>
      <c r="I21" s="227">
        <v>0.79610000000000003</v>
      </c>
      <c r="J21" s="228">
        <f t="shared" si="5"/>
        <v>0.78649999999999998</v>
      </c>
      <c r="K21" s="230">
        <f t="shared" si="6"/>
        <v>0.77849999999999997</v>
      </c>
      <c r="L21" s="61"/>
      <c r="M21" s="146"/>
      <c r="N21" s="147"/>
      <c r="O21" s="156" t="str">
        <f t="shared" si="0"/>
        <v/>
      </c>
      <c r="P21" s="39" t="str">
        <f t="shared" si="1"/>
        <v/>
      </c>
      <c r="Q21" s="40" t="str">
        <f t="shared" si="2"/>
        <v/>
      </c>
      <c r="R21" s="196"/>
    </row>
    <row r="22" spans="1:18" ht="29" customHeight="1" x14ac:dyDescent="0.2">
      <c r="A22" s="140" t="s">
        <v>105</v>
      </c>
      <c r="B22" s="32">
        <v>1254</v>
      </c>
      <c r="C22" s="33" t="s">
        <v>79</v>
      </c>
      <c r="D22" s="34">
        <v>93499575</v>
      </c>
      <c r="E22" s="35" t="s">
        <v>19</v>
      </c>
      <c r="F22" s="35"/>
      <c r="G22" s="239"/>
      <c r="H22" s="230">
        <v>0.80310000000000004</v>
      </c>
      <c r="I22" s="230"/>
      <c r="J22" s="228">
        <f t="shared" si="5"/>
        <v>0.78710000000000002</v>
      </c>
      <c r="K22" s="230">
        <f t="shared" si="6"/>
        <v>0.77910000000000001</v>
      </c>
      <c r="L22" s="64"/>
      <c r="M22" s="146"/>
      <c r="N22" s="147"/>
      <c r="O22" s="156" t="str">
        <f t="shared" si="0"/>
        <v/>
      </c>
      <c r="P22" s="39" t="str">
        <f t="shared" si="1"/>
        <v/>
      </c>
      <c r="Q22" s="40" t="str">
        <f t="shared" si="2"/>
        <v/>
      </c>
      <c r="R22" s="196"/>
    </row>
    <row r="23" spans="1:18" ht="29" customHeight="1" x14ac:dyDescent="0.2">
      <c r="A23" s="159" t="s">
        <v>143</v>
      </c>
      <c r="B23" s="32">
        <v>6051</v>
      </c>
      <c r="C23" s="33" t="s">
        <v>83</v>
      </c>
      <c r="D23" s="34" t="s">
        <v>81</v>
      </c>
      <c r="E23" s="35" t="s">
        <v>82</v>
      </c>
      <c r="F23" s="35" t="s">
        <v>84</v>
      </c>
      <c r="G23" s="241">
        <v>0.9143</v>
      </c>
      <c r="H23" s="227">
        <v>0.88319999999999999</v>
      </c>
      <c r="I23" s="227">
        <v>0.90549999999999997</v>
      </c>
      <c r="J23" s="228">
        <f t="shared" si="5"/>
        <v>0.86719999999999997</v>
      </c>
      <c r="K23" s="230">
        <f t="shared" si="6"/>
        <v>0.85919999999999996</v>
      </c>
      <c r="L23" s="63"/>
      <c r="M23" s="146"/>
      <c r="N23" s="147"/>
      <c r="O23" s="156" t="str">
        <f t="shared" si="0"/>
        <v/>
      </c>
      <c r="P23" s="39" t="str">
        <f t="shared" si="1"/>
        <v/>
      </c>
      <c r="Q23" s="40" t="str">
        <f t="shared" si="2"/>
        <v/>
      </c>
      <c r="R23" s="196"/>
    </row>
    <row r="24" spans="1:18" ht="29" customHeight="1" x14ac:dyDescent="0.2">
      <c r="A24" s="140" t="s">
        <v>105</v>
      </c>
      <c r="B24" s="108">
        <v>10742</v>
      </c>
      <c r="C24" s="33" t="s">
        <v>86</v>
      </c>
      <c r="D24" s="96">
        <v>93030677</v>
      </c>
      <c r="E24" s="35" t="s">
        <v>55</v>
      </c>
      <c r="F24" s="95" t="s">
        <v>129</v>
      </c>
      <c r="G24" s="240">
        <v>0.96519999999999995</v>
      </c>
      <c r="H24" s="230">
        <v>0.91849999999999998</v>
      </c>
      <c r="I24" s="230">
        <v>0.95860000000000001</v>
      </c>
      <c r="J24" s="228">
        <f t="shared" si="5"/>
        <v>0.90249999999999997</v>
      </c>
      <c r="K24" s="230">
        <f t="shared" si="6"/>
        <v>0.89449999999999996</v>
      </c>
      <c r="L24" s="63"/>
      <c r="M24" s="146"/>
      <c r="N24" s="147"/>
      <c r="O24" s="156" t="str">
        <f t="shared" si="0"/>
        <v/>
      </c>
      <c r="P24" s="39" t="str">
        <f t="shared" si="1"/>
        <v/>
      </c>
      <c r="Q24" s="40" t="str">
        <f t="shared" si="2"/>
        <v/>
      </c>
      <c r="R24" s="196"/>
    </row>
    <row r="25" spans="1:18" ht="29" customHeight="1" x14ac:dyDescent="0.2">
      <c r="A25" s="140" t="s">
        <v>105</v>
      </c>
      <c r="B25" s="108">
        <v>11168</v>
      </c>
      <c r="C25" s="33" t="s">
        <v>95</v>
      </c>
      <c r="D25" s="96">
        <v>93030679</v>
      </c>
      <c r="E25" s="35" t="s">
        <v>94</v>
      </c>
      <c r="F25" s="95" t="s">
        <v>102</v>
      </c>
      <c r="G25" s="240">
        <v>0.99109999999999998</v>
      </c>
      <c r="H25" s="230">
        <v>0.94269999999999998</v>
      </c>
      <c r="I25" s="230">
        <v>0.98360000000000003</v>
      </c>
      <c r="J25" s="228">
        <f t="shared" si="5"/>
        <v>0.92669999999999997</v>
      </c>
      <c r="K25" s="230">
        <f t="shared" si="6"/>
        <v>0.91869999999999996</v>
      </c>
      <c r="L25" s="63">
        <f>I25</f>
        <v>0.98360000000000003</v>
      </c>
      <c r="M25" s="146">
        <v>0.75</v>
      </c>
      <c r="N25" s="147">
        <v>0.78238425925925925</v>
      </c>
      <c r="O25" s="156">
        <f t="shared" si="0"/>
        <v>3.2384259259259252E-2</v>
      </c>
      <c r="P25" s="39">
        <f t="shared" si="1"/>
        <v>2798</v>
      </c>
      <c r="Q25" s="40">
        <f t="shared" si="2"/>
        <v>2752.1127999999999</v>
      </c>
      <c r="R25" s="221">
        <v>2</v>
      </c>
    </row>
    <row r="26" spans="1:18" ht="29" customHeight="1" x14ac:dyDescent="0.2">
      <c r="A26" s="140" t="s">
        <v>105</v>
      </c>
      <c r="B26" s="118">
        <v>6609</v>
      </c>
      <c r="C26" s="119" t="s">
        <v>106</v>
      </c>
      <c r="D26" s="120"/>
      <c r="E26" s="121" t="s">
        <v>148</v>
      </c>
      <c r="F26" s="122" t="s">
        <v>101</v>
      </c>
      <c r="G26" s="242">
        <v>0.96699999999999997</v>
      </c>
      <c r="H26" s="243">
        <v>0.93179999999999996</v>
      </c>
      <c r="I26" s="243">
        <v>0.96030000000000004</v>
      </c>
      <c r="J26" s="228">
        <f t="shared" si="5"/>
        <v>0.91579999999999995</v>
      </c>
      <c r="K26" s="230">
        <f t="shared" si="6"/>
        <v>0.90779999999999994</v>
      </c>
      <c r="L26" s="125">
        <f>J26</f>
        <v>0.91579999999999995</v>
      </c>
      <c r="M26" s="146">
        <v>0.75</v>
      </c>
      <c r="N26" s="147">
        <v>0.78317129629629623</v>
      </c>
      <c r="O26" s="156">
        <f t="shared" si="0"/>
        <v>3.3171296296296227E-2</v>
      </c>
      <c r="P26" s="39">
        <f t="shared" si="1"/>
        <v>2866</v>
      </c>
      <c r="Q26" s="40">
        <f t="shared" si="2"/>
        <v>2624.6828</v>
      </c>
      <c r="R26" s="221">
        <v>1</v>
      </c>
    </row>
    <row r="27" spans="1:18" ht="29" customHeight="1" x14ac:dyDescent="0.2">
      <c r="A27" s="140" t="s">
        <v>105</v>
      </c>
      <c r="B27" s="108">
        <v>5961</v>
      </c>
      <c r="C27" s="33" t="s">
        <v>74</v>
      </c>
      <c r="D27" s="34" t="s">
        <v>111</v>
      </c>
      <c r="E27" s="35" t="s">
        <v>147</v>
      </c>
      <c r="F27" s="166" t="s">
        <v>118</v>
      </c>
      <c r="G27" s="170">
        <v>0.84650000000000003</v>
      </c>
      <c r="H27" s="170">
        <v>0.82299999999999995</v>
      </c>
      <c r="I27" s="170">
        <v>0.83830000000000005</v>
      </c>
      <c r="J27" s="228">
        <f t="shared" si="5"/>
        <v>0.80699999999999994</v>
      </c>
      <c r="K27" s="230">
        <f t="shared" si="6"/>
        <v>0.79899999999999993</v>
      </c>
      <c r="L27" s="125">
        <f>J27</f>
        <v>0.80699999999999994</v>
      </c>
      <c r="M27" s="146">
        <v>0.75</v>
      </c>
      <c r="N27" s="147">
        <v>0.79063657407407406</v>
      </c>
      <c r="O27" s="156">
        <f t="shared" si="0"/>
        <v>4.0636574074074061E-2</v>
      </c>
      <c r="P27" s="39">
        <f t="shared" si="1"/>
        <v>3511</v>
      </c>
      <c r="Q27" s="40">
        <f t="shared" si="2"/>
        <v>2833.377</v>
      </c>
      <c r="R27" s="221">
        <v>3</v>
      </c>
    </row>
    <row r="28" spans="1:18" ht="29" customHeight="1" x14ac:dyDescent="0.2">
      <c r="A28" s="160" t="s">
        <v>130</v>
      </c>
      <c r="B28" s="144">
        <v>5400</v>
      </c>
      <c r="C28" s="49" t="s">
        <v>126</v>
      </c>
      <c r="D28" s="49"/>
      <c r="E28" s="49" t="s">
        <v>127</v>
      </c>
      <c r="F28" s="49"/>
      <c r="G28" s="207">
        <v>0.91010000000000002</v>
      </c>
      <c r="H28" s="207">
        <v>0.87649999999999995</v>
      </c>
      <c r="I28" s="207">
        <v>0.89490000000000003</v>
      </c>
      <c r="J28" s="228">
        <f t="shared" si="5"/>
        <v>0.86049999999999993</v>
      </c>
      <c r="K28" s="230">
        <f t="shared" si="6"/>
        <v>0.85249999999999992</v>
      </c>
      <c r="L28" s="125"/>
      <c r="M28" s="146"/>
      <c r="N28" s="147"/>
      <c r="O28" s="156" t="str">
        <f t="shared" si="0"/>
        <v/>
      </c>
      <c r="P28" s="39" t="str">
        <f t="shared" si="1"/>
        <v/>
      </c>
      <c r="Q28" s="40" t="str">
        <f t="shared" si="2"/>
        <v/>
      </c>
      <c r="R28" s="126"/>
    </row>
    <row r="29" spans="1:18" ht="29" customHeight="1" x14ac:dyDescent="0.2">
      <c r="A29" s="141"/>
      <c r="B29" s="144"/>
      <c r="C29" s="49"/>
      <c r="D29" s="49"/>
      <c r="E29" s="49"/>
      <c r="F29" s="49"/>
      <c r="G29" s="49"/>
      <c r="H29" s="49"/>
      <c r="I29" s="49"/>
      <c r="J29" s="49"/>
      <c r="K29" s="260"/>
      <c r="L29" s="49"/>
      <c r="M29" s="154"/>
      <c r="N29" s="154"/>
      <c r="O29" s="153"/>
      <c r="P29" s="39" t="str">
        <f t="shared" ref="P29:P31" si="7">IF(N29="","",SUM((HOUR(O29)*3600))+(MINUTE(O29)*60)+(SECOND(O29)))</f>
        <v/>
      </c>
      <c r="Q29" s="40" t="str">
        <f t="shared" ref="Q29:Q31" si="8">IF(L29="","",P29*L29)</f>
        <v/>
      </c>
      <c r="R29" s="126"/>
    </row>
    <row r="30" spans="1:18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260"/>
      <c r="L30" s="49"/>
      <c r="M30" s="155"/>
      <c r="N30" s="155"/>
      <c r="O30" s="246" t="str">
        <f t="shared" ref="O30:O31" si="9">IF(N30="","",N30-M30)</f>
        <v/>
      </c>
      <c r="P30" s="39" t="str">
        <f t="shared" si="7"/>
        <v/>
      </c>
      <c r="Q30" s="40" t="str">
        <f t="shared" si="8"/>
        <v/>
      </c>
      <c r="R30" s="127"/>
    </row>
    <row r="31" spans="1:18" x14ac:dyDescent="0.2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260"/>
      <c r="L31" s="49"/>
      <c r="M31" s="155"/>
      <c r="N31" s="155"/>
      <c r="O31" s="156" t="str">
        <f t="shared" si="9"/>
        <v/>
      </c>
      <c r="P31" s="39" t="str">
        <f t="shared" si="7"/>
        <v/>
      </c>
      <c r="Q31" s="40" t="str">
        <f t="shared" si="8"/>
        <v/>
      </c>
      <c r="R31" s="127"/>
    </row>
  </sheetData>
  <pageMargins left="0" right="0" top="0.74803149606299213" bottom="0.74803149606299213" header="0.31496062992125984" footer="0.31496062992125984"/>
  <pageSetup paperSize="9" scale="6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C5AC2-71C2-B748-B7CC-B096E020772B}">
  <sheetPr>
    <tabColor theme="5" tint="-0.249977111117893"/>
    <pageSetUpPr fitToPage="1"/>
  </sheetPr>
  <dimension ref="A1:R31"/>
  <sheetViews>
    <sheetView topLeftCell="B1" workbookViewId="0">
      <selection activeCell="O11" sqref="O11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</cols>
  <sheetData>
    <row r="1" spans="1:18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256"/>
      <c r="L1" s="2"/>
      <c r="M1" s="2"/>
      <c r="N1" s="2"/>
      <c r="O1" s="2"/>
      <c r="P1" s="2"/>
      <c r="Q1" s="2"/>
      <c r="R1" s="4"/>
    </row>
    <row r="2" spans="1:18" ht="16" thickBot="1" x14ac:dyDescent="0.25">
      <c r="A2" s="129" t="s">
        <v>0</v>
      </c>
      <c r="B2" s="192"/>
      <c r="C2" s="84"/>
      <c r="D2" s="6"/>
      <c r="E2" s="7"/>
      <c r="F2" s="8" t="s">
        <v>1</v>
      </c>
      <c r="G2" s="313" t="s">
        <v>145</v>
      </c>
      <c r="H2" s="9"/>
      <c r="I2" s="10" t="s">
        <v>2</v>
      </c>
      <c r="J2" s="178">
        <v>45153</v>
      </c>
      <c r="K2" s="257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8" ht="43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58" t="s">
        <v>146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8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5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8" ht="29" customHeight="1" x14ac:dyDescent="0.2">
      <c r="A5" s="160" t="s">
        <v>130</v>
      </c>
      <c r="B5" s="32">
        <v>87</v>
      </c>
      <c r="C5" s="33" t="s">
        <v>72</v>
      </c>
      <c r="D5" s="34">
        <v>91769973</v>
      </c>
      <c r="E5" s="65" t="s">
        <v>73</v>
      </c>
      <c r="F5" s="35"/>
      <c r="G5" s="226">
        <v>0.85670000000000002</v>
      </c>
      <c r="H5" s="227">
        <v>0.82130000000000003</v>
      </c>
      <c r="I5" s="227">
        <v>0.84179999999999999</v>
      </c>
      <c r="J5" s="228">
        <f>H5-0.016</f>
        <v>0.80530000000000002</v>
      </c>
      <c r="K5" s="230">
        <f>H5-0.024</f>
        <v>0.79730000000000001</v>
      </c>
      <c r="L5" s="61"/>
      <c r="M5" s="146"/>
      <c r="N5" s="147"/>
      <c r="O5" s="156" t="str">
        <f t="shared" ref="O5:O28" si="0">IF(N5="","",N5-M5)</f>
        <v/>
      </c>
      <c r="P5" s="39" t="str">
        <f t="shared" ref="P5:P28" si="1">IF(N5="","",SUM((HOUR(O5)*3600))+(MINUTE(O5)*60)+(SECOND(O5)))</f>
        <v/>
      </c>
      <c r="Q5" s="40" t="str">
        <f t="shared" ref="Q5:Q28" si="2">IF(L5="","",P5*L5)</f>
        <v/>
      </c>
      <c r="R5" s="41"/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230">
        <v>0.90910000000000002</v>
      </c>
      <c r="H6" s="230">
        <v>0.87450000000000006</v>
      </c>
      <c r="I6" s="230">
        <v>0.90059999999999996</v>
      </c>
      <c r="J6" s="228">
        <f t="shared" ref="J6:J9" si="3">H6-0.016</f>
        <v>0.85850000000000004</v>
      </c>
      <c r="K6" s="230">
        <f t="shared" ref="K6:K9" si="4">H6-0.024</f>
        <v>0.85050000000000003</v>
      </c>
      <c r="L6" s="61"/>
      <c r="M6" s="146">
        <v>0.75</v>
      </c>
      <c r="N6" s="147"/>
      <c r="O6" s="156" t="str">
        <f t="shared" si="0"/>
        <v/>
      </c>
      <c r="P6" s="39" t="str">
        <f t="shared" si="1"/>
        <v/>
      </c>
      <c r="Q6" s="40" t="str">
        <f t="shared" si="2"/>
        <v/>
      </c>
      <c r="R6" s="41">
        <v>1</v>
      </c>
    </row>
    <row r="7" spans="1:18" ht="29" customHeight="1" x14ac:dyDescent="0.2">
      <c r="A7" s="134" t="s">
        <v>134</v>
      </c>
      <c r="B7" s="32">
        <v>5828</v>
      </c>
      <c r="C7" s="35" t="s">
        <v>76</v>
      </c>
      <c r="D7" s="93" t="s">
        <v>77</v>
      </c>
      <c r="E7" s="65" t="s">
        <v>153</v>
      </c>
      <c r="F7" s="35" t="s">
        <v>78</v>
      </c>
      <c r="G7" s="230">
        <v>0.90910000000000002</v>
      </c>
      <c r="H7" s="230">
        <v>0.87450000000000006</v>
      </c>
      <c r="I7" s="230">
        <v>0.90059999999999996</v>
      </c>
      <c r="J7" s="228">
        <f t="shared" si="3"/>
        <v>0.85850000000000004</v>
      </c>
      <c r="K7" s="230">
        <f t="shared" si="4"/>
        <v>0.85050000000000003</v>
      </c>
      <c r="L7" s="61"/>
      <c r="M7" s="146">
        <v>0.75</v>
      </c>
      <c r="N7" s="147"/>
      <c r="O7" s="156" t="str">
        <f t="shared" si="0"/>
        <v/>
      </c>
      <c r="P7" s="39" t="str">
        <f t="shared" si="1"/>
        <v/>
      </c>
      <c r="Q7" s="40" t="str">
        <f t="shared" si="2"/>
        <v/>
      </c>
      <c r="R7" s="41">
        <v>2</v>
      </c>
    </row>
    <row r="8" spans="1:18" ht="29" customHeight="1" x14ac:dyDescent="0.2">
      <c r="A8" s="171" t="s">
        <v>135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230">
        <v>0.90910000000000002</v>
      </c>
      <c r="H8" s="230">
        <v>0.87450000000000006</v>
      </c>
      <c r="I8" s="230">
        <v>0.90059999999999996</v>
      </c>
      <c r="J8" s="228">
        <f t="shared" si="3"/>
        <v>0.85850000000000004</v>
      </c>
      <c r="K8" s="230">
        <f t="shared" si="4"/>
        <v>0.85050000000000003</v>
      </c>
      <c r="L8" s="61"/>
      <c r="M8" s="146">
        <v>0.75</v>
      </c>
      <c r="N8" s="147"/>
      <c r="O8" s="156" t="str">
        <f t="shared" si="0"/>
        <v/>
      </c>
      <c r="P8" s="39" t="str">
        <f t="shared" si="1"/>
        <v/>
      </c>
      <c r="Q8" s="40" t="str">
        <f t="shared" si="2"/>
        <v/>
      </c>
      <c r="R8" s="41">
        <v>3</v>
      </c>
    </row>
    <row r="9" spans="1:18" ht="29" customHeight="1" thickBot="1" x14ac:dyDescent="0.25">
      <c r="A9" s="213" t="s">
        <v>135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230">
        <v>0.90910000000000002</v>
      </c>
      <c r="H9" s="230">
        <v>0.87450000000000006</v>
      </c>
      <c r="I9" s="230">
        <v>0.90059999999999996</v>
      </c>
      <c r="J9" s="228">
        <f t="shared" si="3"/>
        <v>0.85850000000000004</v>
      </c>
      <c r="K9" s="230">
        <f t="shared" si="4"/>
        <v>0.85050000000000003</v>
      </c>
      <c r="L9" s="78"/>
      <c r="M9" s="148">
        <v>0.75</v>
      </c>
      <c r="N9" s="149"/>
      <c r="O9" s="202" t="str">
        <f t="shared" si="0"/>
        <v/>
      </c>
      <c r="P9" s="79" t="str">
        <f t="shared" si="1"/>
        <v/>
      </c>
      <c r="Q9" s="80" t="str">
        <f t="shared" si="2"/>
        <v/>
      </c>
      <c r="R9" s="81">
        <v>4</v>
      </c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233"/>
      <c r="H10" s="234"/>
      <c r="I10" s="235"/>
      <c r="J10" s="236"/>
      <c r="K10" s="235"/>
      <c r="L10" s="107"/>
      <c r="M10" s="148"/>
      <c r="N10" s="149"/>
      <c r="O10" s="202" t="str">
        <f t="shared" si="0"/>
        <v/>
      </c>
      <c r="P10" s="79" t="str">
        <f t="shared" si="1"/>
        <v/>
      </c>
      <c r="Q10" s="80" t="str">
        <f t="shared" si="2"/>
        <v/>
      </c>
      <c r="R10" s="90"/>
    </row>
    <row r="11" spans="1:18" ht="29" customHeight="1" x14ac:dyDescent="0.2">
      <c r="A11" s="143" t="s">
        <v>137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226">
        <f>0.9723*1.005</f>
        <v>0.97716149999999991</v>
      </c>
      <c r="H11" s="237">
        <f>0.8925*1.005</f>
        <v>0.89696249999999988</v>
      </c>
      <c r="I11" s="237">
        <f>0.9606*1.005</f>
        <v>0.9654029999999999</v>
      </c>
      <c r="J11" s="228">
        <f t="shared" ref="J11:J28" si="5">H11-0.016</f>
        <v>0.88096249999999987</v>
      </c>
      <c r="K11" s="230">
        <f t="shared" ref="K11:K28" si="6">H11-0.024</f>
        <v>0.87296249999999986</v>
      </c>
      <c r="L11" s="72"/>
      <c r="M11" s="146"/>
      <c r="N11" s="147"/>
      <c r="O11" s="156" t="str">
        <f t="shared" si="0"/>
        <v/>
      </c>
      <c r="P11" s="39" t="str">
        <f t="shared" si="1"/>
        <v/>
      </c>
      <c r="Q11" s="40" t="str">
        <f t="shared" si="2"/>
        <v/>
      </c>
      <c r="R11" s="41"/>
    </row>
    <row r="12" spans="1:18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239">
        <v>0.92159999999999997</v>
      </c>
      <c r="H12" s="230">
        <v>0.87390000000000001</v>
      </c>
      <c r="I12" s="230">
        <v>0.91359999999999997</v>
      </c>
      <c r="J12" s="228">
        <f t="shared" si="5"/>
        <v>0.8579</v>
      </c>
      <c r="K12" s="230">
        <f t="shared" si="6"/>
        <v>0.84989999999999999</v>
      </c>
      <c r="L12" s="61"/>
      <c r="M12" s="146"/>
      <c r="N12" s="147"/>
      <c r="O12" s="156" t="str">
        <f t="shared" si="0"/>
        <v/>
      </c>
      <c r="P12" s="39" t="str">
        <f t="shared" si="1"/>
        <v/>
      </c>
      <c r="Q12" s="40" t="str">
        <f t="shared" si="2"/>
        <v/>
      </c>
      <c r="R12" s="41"/>
    </row>
    <row r="13" spans="1:18" ht="29" customHeight="1" x14ac:dyDescent="0.2">
      <c r="A13" s="159" t="s">
        <v>139</v>
      </c>
      <c r="B13" s="32">
        <v>15551</v>
      </c>
      <c r="C13" s="33" t="s">
        <v>35</v>
      </c>
      <c r="D13" s="43">
        <v>91747027</v>
      </c>
      <c r="E13" s="44" t="s">
        <v>36</v>
      </c>
      <c r="F13" s="35" t="s">
        <v>37</v>
      </c>
      <c r="G13" s="226">
        <f>0.9369*1.005</f>
        <v>0.94158449999999982</v>
      </c>
      <c r="H13" s="227">
        <f>G13-0.025</f>
        <v>0.9165844999999998</v>
      </c>
      <c r="I13" s="230"/>
      <c r="J13" s="228">
        <f t="shared" si="5"/>
        <v>0.90058449999999979</v>
      </c>
      <c r="K13" s="230">
        <f t="shared" si="6"/>
        <v>0.89258449999999978</v>
      </c>
      <c r="L13" s="61"/>
      <c r="M13" s="146">
        <v>0.75</v>
      </c>
      <c r="N13" s="147"/>
      <c r="O13" s="156" t="str">
        <f t="shared" si="0"/>
        <v/>
      </c>
      <c r="P13" s="39" t="str">
        <f t="shared" si="1"/>
        <v/>
      </c>
      <c r="Q13" s="40" t="str">
        <f t="shared" si="2"/>
        <v/>
      </c>
      <c r="R13" s="41" t="s">
        <v>121</v>
      </c>
    </row>
    <row r="14" spans="1:18" ht="29" customHeight="1" x14ac:dyDescent="0.2">
      <c r="A14" s="194" t="s">
        <v>105</v>
      </c>
      <c r="B14" s="32">
        <v>9801</v>
      </c>
      <c r="C14" s="33" t="s">
        <v>41</v>
      </c>
      <c r="D14" s="34">
        <v>91357059</v>
      </c>
      <c r="E14" s="35" t="s">
        <v>42</v>
      </c>
      <c r="F14" s="35" t="s">
        <v>43</v>
      </c>
      <c r="G14" s="239">
        <f>0.937</f>
        <v>0.93700000000000006</v>
      </c>
      <c r="H14" s="230">
        <v>0.88260000000000005</v>
      </c>
      <c r="I14" s="230">
        <v>0.92310000000000003</v>
      </c>
      <c r="J14" s="228">
        <f t="shared" si="5"/>
        <v>0.86660000000000004</v>
      </c>
      <c r="K14" s="230">
        <f t="shared" si="6"/>
        <v>0.85860000000000003</v>
      </c>
      <c r="L14" s="61"/>
      <c r="M14" s="146">
        <v>0.75</v>
      </c>
      <c r="N14" s="147"/>
      <c r="O14" s="156" t="str">
        <f t="shared" si="0"/>
        <v/>
      </c>
      <c r="P14" s="39" t="str">
        <f t="shared" si="1"/>
        <v/>
      </c>
      <c r="Q14" s="40" t="str">
        <f t="shared" si="2"/>
        <v/>
      </c>
      <c r="R14" s="41">
        <v>7</v>
      </c>
    </row>
    <row r="15" spans="1:18" ht="29" customHeight="1" x14ac:dyDescent="0.2">
      <c r="A15" s="159" t="s">
        <v>138</v>
      </c>
      <c r="B15" s="32">
        <v>10421</v>
      </c>
      <c r="C15" s="33" t="s">
        <v>44</v>
      </c>
      <c r="D15" s="117">
        <v>91849410</v>
      </c>
      <c r="E15" s="45" t="s">
        <v>45</v>
      </c>
      <c r="F15" s="35" t="s">
        <v>46</v>
      </c>
      <c r="G15" s="226">
        <f>1.0472*1.005</f>
        <v>1.0524359999999997</v>
      </c>
      <c r="H15" s="227">
        <f>1.0034*1.005</f>
        <v>1.0084169999999999</v>
      </c>
      <c r="I15" s="227">
        <f>1.0354*1.005</f>
        <v>1.0405770000000001</v>
      </c>
      <c r="J15" s="228">
        <f t="shared" si="5"/>
        <v>0.99241699999999988</v>
      </c>
      <c r="K15" s="230">
        <f t="shared" si="6"/>
        <v>0.98441699999999988</v>
      </c>
      <c r="L15" s="61"/>
      <c r="M15" s="146"/>
      <c r="N15" s="147"/>
      <c r="O15" s="156" t="str">
        <f t="shared" si="0"/>
        <v/>
      </c>
      <c r="P15" s="39" t="str">
        <f t="shared" si="1"/>
        <v/>
      </c>
      <c r="Q15" s="40" t="str">
        <f t="shared" si="2"/>
        <v/>
      </c>
      <c r="R15" s="41"/>
    </row>
    <row r="16" spans="1:18" ht="29" customHeight="1" x14ac:dyDescent="0.2">
      <c r="A16" s="131" t="s">
        <v>140</v>
      </c>
      <c r="B16" s="32">
        <v>10528</v>
      </c>
      <c r="C16" s="33" t="s">
        <v>47</v>
      </c>
      <c r="D16" s="34" t="s">
        <v>48</v>
      </c>
      <c r="E16" s="45" t="s">
        <v>49</v>
      </c>
      <c r="F16" s="35" t="s">
        <v>50</v>
      </c>
      <c r="G16" s="227">
        <f>0.9897*1.005</f>
        <v>0.99464849999999994</v>
      </c>
      <c r="H16" s="227">
        <f>0.9561*1.005</f>
        <v>0.9608804999999998</v>
      </c>
      <c r="I16" s="227">
        <f>0.9787*1.005</f>
        <v>0.9835934999999999</v>
      </c>
      <c r="J16" s="228">
        <f t="shared" si="5"/>
        <v>0.94488049999999979</v>
      </c>
      <c r="K16" s="230">
        <f t="shared" si="6"/>
        <v>0.93688049999999978</v>
      </c>
      <c r="L16" s="61"/>
      <c r="M16" s="146"/>
      <c r="N16" s="147"/>
      <c r="O16" s="156" t="str">
        <f t="shared" si="0"/>
        <v/>
      </c>
      <c r="P16" s="39" t="str">
        <f t="shared" si="1"/>
        <v/>
      </c>
      <c r="Q16" s="40" t="str">
        <f t="shared" si="2"/>
        <v/>
      </c>
      <c r="R16" s="41"/>
    </row>
    <row r="17" spans="1:18" ht="29" customHeight="1" x14ac:dyDescent="0.2">
      <c r="A17" s="134" t="s">
        <v>105</v>
      </c>
      <c r="B17" s="32">
        <v>15028</v>
      </c>
      <c r="C17" s="33" t="s">
        <v>51</v>
      </c>
      <c r="D17" s="34" t="s">
        <v>52</v>
      </c>
      <c r="E17" s="35" t="s">
        <v>53</v>
      </c>
      <c r="F17" s="35" t="s">
        <v>54</v>
      </c>
      <c r="G17" s="230">
        <v>1.0379</v>
      </c>
      <c r="H17" s="230">
        <v>0.98650000000000004</v>
      </c>
      <c r="I17" s="230">
        <v>1.0278</v>
      </c>
      <c r="J17" s="228">
        <f t="shared" si="5"/>
        <v>0.97050000000000003</v>
      </c>
      <c r="K17" s="230">
        <f t="shared" si="6"/>
        <v>0.96250000000000002</v>
      </c>
      <c r="L17" s="61"/>
      <c r="M17" s="146">
        <v>0.75</v>
      </c>
      <c r="N17" s="147"/>
      <c r="O17" s="156" t="str">
        <f t="shared" si="0"/>
        <v/>
      </c>
      <c r="P17" s="39" t="str">
        <f t="shared" si="1"/>
        <v/>
      </c>
      <c r="Q17" s="40" t="str">
        <f t="shared" si="2"/>
        <v/>
      </c>
      <c r="R17" s="41">
        <v>1</v>
      </c>
    </row>
    <row r="18" spans="1:18" ht="29" customHeight="1" x14ac:dyDescent="0.2">
      <c r="A18" s="134" t="s">
        <v>105</v>
      </c>
      <c r="B18" s="32">
        <v>10482</v>
      </c>
      <c r="C18" s="33" t="s">
        <v>56</v>
      </c>
      <c r="D18" s="34">
        <v>95031701</v>
      </c>
      <c r="E18" s="35" t="s">
        <v>49</v>
      </c>
      <c r="F18" s="35" t="s">
        <v>110</v>
      </c>
      <c r="G18" s="240">
        <v>0.96289999999999998</v>
      </c>
      <c r="H18" s="230">
        <v>0.91649999999999998</v>
      </c>
      <c r="I18" s="230">
        <v>0.94950000000000001</v>
      </c>
      <c r="J18" s="228">
        <f t="shared" si="5"/>
        <v>0.90049999999999997</v>
      </c>
      <c r="K18" s="230">
        <f t="shared" si="6"/>
        <v>0.89249999999999996</v>
      </c>
      <c r="L18" s="61"/>
      <c r="M18" s="146">
        <v>0.75</v>
      </c>
      <c r="N18" s="147"/>
      <c r="O18" s="156" t="str">
        <f t="shared" si="0"/>
        <v/>
      </c>
      <c r="P18" s="39" t="str">
        <f t="shared" si="1"/>
        <v/>
      </c>
      <c r="Q18" s="40" t="str">
        <f t="shared" si="2"/>
        <v/>
      </c>
      <c r="R18" s="196">
        <v>5</v>
      </c>
    </row>
    <row r="19" spans="1:18" ht="29" customHeight="1" x14ac:dyDescent="0.2">
      <c r="A19" s="171" t="s">
        <v>105</v>
      </c>
      <c r="B19" s="32">
        <v>12245</v>
      </c>
      <c r="C19" s="33" t="s">
        <v>57</v>
      </c>
      <c r="D19" s="34" t="s">
        <v>58</v>
      </c>
      <c r="E19" s="35" t="s">
        <v>59</v>
      </c>
      <c r="F19" s="35"/>
      <c r="G19" s="240">
        <v>0.97940000000000005</v>
      </c>
      <c r="H19" s="230">
        <v>0.92900000000000005</v>
      </c>
      <c r="I19" s="230">
        <v>0.97170000000000001</v>
      </c>
      <c r="J19" s="228">
        <f t="shared" si="5"/>
        <v>0.91300000000000003</v>
      </c>
      <c r="K19" s="230">
        <f t="shared" si="6"/>
        <v>0.90500000000000003</v>
      </c>
      <c r="L19" s="61"/>
      <c r="M19" s="146"/>
      <c r="N19" s="147"/>
      <c r="O19" s="156" t="str">
        <f t="shared" si="0"/>
        <v/>
      </c>
      <c r="P19" s="39" t="str">
        <f t="shared" si="1"/>
        <v/>
      </c>
      <c r="Q19" s="40" t="str">
        <f t="shared" si="2"/>
        <v/>
      </c>
      <c r="R19" s="196"/>
    </row>
    <row r="20" spans="1:18" ht="29" customHeight="1" x14ac:dyDescent="0.2">
      <c r="A20" s="131" t="s">
        <v>140</v>
      </c>
      <c r="B20" s="32">
        <v>16300</v>
      </c>
      <c r="C20" s="33" t="s">
        <v>60</v>
      </c>
      <c r="D20" s="34" t="s">
        <v>63</v>
      </c>
      <c r="E20" s="35" t="s">
        <v>62</v>
      </c>
      <c r="F20" s="35" t="s">
        <v>61</v>
      </c>
      <c r="G20" s="240"/>
      <c r="H20" s="227">
        <f>0.8581*1.005</f>
        <v>0.86239049999999984</v>
      </c>
      <c r="I20" s="230"/>
      <c r="J20" s="228">
        <f t="shared" si="5"/>
        <v>0.84639049999999982</v>
      </c>
      <c r="K20" s="230">
        <f t="shared" si="6"/>
        <v>0.83839049999999982</v>
      </c>
      <c r="L20" s="61"/>
      <c r="M20" s="146">
        <v>0.75</v>
      </c>
      <c r="N20" s="147"/>
      <c r="O20" s="156" t="str">
        <f t="shared" si="0"/>
        <v/>
      </c>
      <c r="P20" s="39" t="str">
        <f t="shared" si="1"/>
        <v/>
      </c>
      <c r="Q20" s="40" t="str">
        <f t="shared" si="2"/>
        <v/>
      </c>
      <c r="R20" s="196">
        <v>6</v>
      </c>
    </row>
    <row r="21" spans="1:18" ht="29" customHeight="1" x14ac:dyDescent="0.2">
      <c r="A21" s="159" t="s">
        <v>141</v>
      </c>
      <c r="B21" s="32" t="s">
        <v>142</v>
      </c>
      <c r="C21" s="33" t="s">
        <v>64</v>
      </c>
      <c r="D21" s="34" t="s">
        <v>65</v>
      </c>
      <c r="E21" s="35" t="s">
        <v>66</v>
      </c>
      <c r="F21" s="35"/>
      <c r="G21" s="226">
        <v>0.84250000000000003</v>
      </c>
      <c r="H21" s="227">
        <v>0.80249999999999999</v>
      </c>
      <c r="I21" s="227">
        <v>0.79610000000000003</v>
      </c>
      <c r="J21" s="228">
        <f t="shared" si="5"/>
        <v>0.78649999999999998</v>
      </c>
      <c r="K21" s="230">
        <f t="shared" si="6"/>
        <v>0.77849999999999997</v>
      </c>
      <c r="L21" s="61"/>
      <c r="M21" s="146"/>
      <c r="N21" s="147"/>
      <c r="O21" s="156" t="str">
        <f t="shared" si="0"/>
        <v/>
      </c>
      <c r="P21" s="39" t="str">
        <f t="shared" si="1"/>
        <v/>
      </c>
      <c r="Q21" s="40" t="str">
        <f t="shared" si="2"/>
        <v/>
      </c>
      <c r="R21" s="196"/>
    </row>
    <row r="22" spans="1:18" ht="29" customHeight="1" x14ac:dyDescent="0.2">
      <c r="A22" s="140" t="s">
        <v>105</v>
      </c>
      <c r="B22" s="32">
        <v>1254</v>
      </c>
      <c r="C22" s="33" t="s">
        <v>79</v>
      </c>
      <c r="D22" s="34">
        <v>93499575</v>
      </c>
      <c r="E22" s="35" t="s">
        <v>19</v>
      </c>
      <c r="F22" s="35"/>
      <c r="G22" s="239"/>
      <c r="H22" s="230">
        <v>0.80310000000000004</v>
      </c>
      <c r="I22" s="230"/>
      <c r="J22" s="228">
        <f t="shared" si="5"/>
        <v>0.78710000000000002</v>
      </c>
      <c r="K22" s="230">
        <f t="shared" si="6"/>
        <v>0.77910000000000001</v>
      </c>
      <c r="L22" s="64"/>
      <c r="M22" s="146">
        <v>0.75</v>
      </c>
      <c r="N22" s="147"/>
      <c r="O22" s="156" t="str">
        <f t="shared" si="0"/>
        <v/>
      </c>
      <c r="P22" s="39" t="str">
        <f t="shared" si="1"/>
        <v/>
      </c>
      <c r="Q22" s="40" t="str">
        <f t="shared" si="2"/>
        <v/>
      </c>
      <c r="R22" s="196">
        <v>8</v>
      </c>
    </row>
    <row r="23" spans="1:18" ht="29" customHeight="1" x14ac:dyDescent="0.2">
      <c r="A23" s="159" t="s">
        <v>143</v>
      </c>
      <c r="B23" s="32">
        <v>6051</v>
      </c>
      <c r="C23" s="33" t="s">
        <v>83</v>
      </c>
      <c r="D23" s="34" t="s">
        <v>81</v>
      </c>
      <c r="E23" s="35" t="s">
        <v>82</v>
      </c>
      <c r="F23" s="35" t="s">
        <v>84</v>
      </c>
      <c r="G23" s="241">
        <v>0.9143</v>
      </c>
      <c r="H23" s="227">
        <v>0.88319999999999999</v>
      </c>
      <c r="I23" s="227">
        <v>0.90549999999999997</v>
      </c>
      <c r="J23" s="228">
        <f t="shared" si="5"/>
        <v>0.86719999999999997</v>
      </c>
      <c r="K23" s="230">
        <f t="shared" si="6"/>
        <v>0.85919999999999996</v>
      </c>
      <c r="L23" s="63"/>
      <c r="M23" s="146"/>
      <c r="N23" s="147"/>
      <c r="O23" s="156" t="str">
        <f t="shared" si="0"/>
        <v/>
      </c>
      <c r="P23" s="39" t="str">
        <f t="shared" si="1"/>
        <v/>
      </c>
      <c r="Q23" s="40" t="str">
        <f t="shared" si="2"/>
        <v/>
      </c>
      <c r="R23" s="196"/>
    </row>
    <row r="24" spans="1:18" ht="29" customHeight="1" x14ac:dyDescent="0.2">
      <c r="A24" s="140" t="s">
        <v>105</v>
      </c>
      <c r="B24" s="108">
        <v>10742</v>
      </c>
      <c r="C24" s="33" t="s">
        <v>86</v>
      </c>
      <c r="D24" s="96">
        <v>93030677</v>
      </c>
      <c r="E24" s="35" t="s">
        <v>55</v>
      </c>
      <c r="F24" s="95" t="s">
        <v>129</v>
      </c>
      <c r="G24" s="240">
        <v>0.96519999999999995</v>
      </c>
      <c r="H24" s="230">
        <v>0.91849999999999998</v>
      </c>
      <c r="I24" s="230">
        <v>0.95860000000000001</v>
      </c>
      <c r="J24" s="228">
        <f t="shared" si="5"/>
        <v>0.90249999999999997</v>
      </c>
      <c r="K24" s="230">
        <f t="shared" si="6"/>
        <v>0.89449999999999996</v>
      </c>
      <c r="L24" s="63"/>
      <c r="M24" s="146">
        <v>0.75</v>
      </c>
      <c r="N24" s="147"/>
      <c r="O24" s="156" t="str">
        <f t="shared" si="0"/>
        <v/>
      </c>
      <c r="P24" s="39" t="str">
        <f t="shared" si="1"/>
        <v/>
      </c>
      <c r="Q24" s="40" t="str">
        <f t="shared" si="2"/>
        <v/>
      </c>
      <c r="R24" s="196" t="s">
        <v>121</v>
      </c>
    </row>
    <row r="25" spans="1:18" ht="29" customHeight="1" x14ac:dyDescent="0.2">
      <c r="A25" s="140" t="s">
        <v>105</v>
      </c>
      <c r="B25" s="108">
        <v>11168</v>
      </c>
      <c r="C25" s="33" t="s">
        <v>95</v>
      </c>
      <c r="D25" s="96">
        <v>93030679</v>
      </c>
      <c r="E25" s="35" t="s">
        <v>94</v>
      </c>
      <c r="F25" s="95" t="s">
        <v>102</v>
      </c>
      <c r="G25" s="240">
        <v>0.99270000000000003</v>
      </c>
      <c r="H25" s="230">
        <v>0.94269999999999998</v>
      </c>
      <c r="I25" s="230">
        <v>0.98509999999999998</v>
      </c>
      <c r="J25" s="228">
        <f t="shared" si="5"/>
        <v>0.92669999999999997</v>
      </c>
      <c r="K25" s="230">
        <f t="shared" si="6"/>
        <v>0.91869999999999996</v>
      </c>
      <c r="L25" s="63"/>
      <c r="M25" s="146">
        <v>0.75</v>
      </c>
      <c r="N25" s="147"/>
      <c r="O25" s="156" t="str">
        <f t="shared" si="0"/>
        <v/>
      </c>
      <c r="P25" s="39" t="str">
        <f t="shared" si="1"/>
        <v/>
      </c>
      <c r="Q25" s="40" t="str">
        <f t="shared" si="2"/>
        <v/>
      </c>
      <c r="R25" s="221">
        <v>2</v>
      </c>
    </row>
    <row r="26" spans="1:18" ht="29" customHeight="1" x14ac:dyDescent="0.2">
      <c r="A26" s="140" t="s">
        <v>105</v>
      </c>
      <c r="B26" s="118">
        <v>6609</v>
      </c>
      <c r="C26" s="119" t="s">
        <v>106</v>
      </c>
      <c r="D26" s="120"/>
      <c r="E26" s="121" t="s">
        <v>148</v>
      </c>
      <c r="F26" s="122" t="s">
        <v>101</v>
      </c>
      <c r="G26" s="242">
        <v>0.96699999999999997</v>
      </c>
      <c r="H26" s="243">
        <v>0.93179999999999996</v>
      </c>
      <c r="I26" s="243">
        <v>0.96030000000000004</v>
      </c>
      <c r="J26" s="228">
        <f t="shared" si="5"/>
        <v>0.91579999999999995</v>
      </c>
      <c r="K26" s="230">
        <f t="shared" si="6"/>
        <v>0.90779999999999994</v>
      </c>
      <c r="L26" s="125"/>
      <c r="M26" s="146">
        <v>0.75</v>
      </c>
      <c r="N26" s="147"/>
      <c r="O26" s="156" t="str">
        <f t="shared" si="0"/>
        <v/>
      </c>
      <c r="P26" s="39" t="str">
        <f t="shared" si="1"/>
        <v/>
      </c>
      <c r="Q26" s="40" t="str">
        <f t="shared" si="2"/>
        <v/>
      </c>
      <c r="R26" s="221">
        <v>3</v>
      </c>
    </row>
    <row r="27" spans="1:18" ht="29" customHeight="1" x14ac:dyDescent="0.2">
      <c r="A27" s="140" t="s">
        <v>105</v>
      </c>
      <c r="B27" s="108">
        <v>5961</v>
      </c>
      <c r="C27" s="33" t="s">
        <v>74</v>
      </c>
      <c r="D27" s="34" t="s">
        <v>111</v>
      </c>
      <c r="E27" s="35" t="s">
        <v>147</v>
      </c>
      <c r="F27" s="166" t="s">
        <v>118</v>
      </c>
      <c r="G27" s="170">
        <v>0.84650000000000003</v>
      </c>
      <c r="H27" s="170">
        <v>0.82299999999999995</v>
      </c>
      <c r="I27" s="170">
        <v>0.83830000000000005</v>
      </c>
      <c r="J27" s="228">
        <f t="shared" si="5"/>
        <v>0.80699999999999994</v>
      </c>
      <c r="K27" s="230">
        <f t="shared" si="6"/>
        <v>0.79899999999999993</v>
      </c>
      <c r="L27" s="125"/>
      <c r="M27" s="146">
        <v>0.75</v>
      </c>
      <c r="N27" s="147"/>
      <c r="O27" s="156" t="str">
        <f t="shared" si="0"/>
        <v/>
      </c>
      <c r="P27" s="39" t="str">
        <f t="shared" si="1"/>
        <v/>
      </c>
      <c r="Q27" s="40" t="str">
        <f t="shared" si="2"/>
        <v/>
      </c>
      <c r="R27" s="221">
        <v>4</v>
      </c>
    </row>
    <row r="28" spans="1:18" ht="29" customHeight="1" x14ac:dyDescent="0.2">
      <c r="A28" s="160" t="s">
        <v>130</v>
      </c>
      <c r="B28" s="144">
        <v>5400</v>
      </c>
      <c r="C28" s="49" t="s">
        <v>126</v>
      </c>
      <c r="D28" s="49"/>
      <c r="E28" s="49" t="s">
        <v>127</v>
      </c>
      <c r="F28" s="49"/>
      <c r="G28" s="207">
        <v>0.91010000000000002</v>
      </c>
      <c r="H28" s="207">
        <v>0.87649999999999995</v>
      </c>
      <c r="I28" s="207">
        <v>0.89490000000000003</v>
      </c>
      <c r="J28" s="228">
        <f t="shared" si="5"/>
        <v>0.86049999999999993</v>
      </c>
      <c r="K28" s="230">
        <f t="shared" si="6"/>
        <v>0.85249999999999992</v>
      </c>
      <c r="L28" s="125"/>
      <c r="M28" s="146"/>
      <c r="N28" s="147"/>
      <c r="O28" s="156" t="str">
        <f t="shared" si="0"/>
        <v/>
      </c>
      <c r="P28" s="39" t="str">
        <f t="shared" si="1"/>
        <v/>
      </c>
      <c r="Q28" s="40" t="str">
        <f t="shared" si="2"/>
        <v/>
      </c>
      <c r="R28" s="126"/>
    </row>
    <row r="29" spans="1:18" ht="29" customHeight="1" x14ac:dyDescent="0.2">
      <c r="A29" s="141"/>
      <c r="B29" s="144"/>
      <c r="C29" s="49"/>
      <c r="D29" s="49"/>
      <c r="E29" s="49"/>
      <c r="F29" s="49"/>
      <c r="G29" s="49"/>
      <c r="H29" s="49"/>
      <c r="I29" s="49"/>
      <c r="J29" s="49"/>
      <c r="K29" s="260"/>
      <c r="L29" s="49"/>
      <c r="M29" s="154"/>
      <c r="N29" s="154"/>
      <c r="O29" s="153"/>
      <c r="P29" s="39" t="str">
        <f t="shared" ref="P29:P31" si="7">IF(N29="","",SUM((HOUR(O29)*3600))+(MINUTE(O29)*60)+(SECOND(O29)))</f>
        <v/>
      </c>
      <c r="Q29" s="40" t="str">
        <f t="shared" ref="Q29:Q31" si="8">IF(L29="","",P29*L29)</f>
        <v/>
      </c>
      <c r="R29" s="126"/>
    </row>
    <row r="30" spans="1:18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260"/>
      <c r="L30" s="49"/>
      <c r="M30" s="155"/>
      <c r="N30" s="155"/>
      <c r="O30" s="246" t="str">
        <f t="shared" ref="O30:O31" si="9">IF(N30="","",N30-M30)</f>
        <v/>
      </c>
      <c r="P30" s="39" t="str">
        <f t="shared" si="7"/>
        <v/>
      </c>
      <c r="Q30" s="40" t="str">
        <f t="shared" si="8"/>
        <v/>
      </c>
      <c r="R30" s="127"/>
    </row>
    <row r="31" spans="1:18" x14ac:dyDescent="0.2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260"/>
      <c r="L31" s="49"/>
      <c r="M31" s="155"/>
      <c r="N31" s="155"/>
      <c r="O31" s="156" t="str">
        <f t="shared" si="9"/>
        <v/>
      </c>
      <c r="P31" s="39" t="str">
        <f t="shared" si="7"/>
        <v/>
      </c>
      <c r="Q31" s="40" t="str">
        <f t="shared" si="8"/>
        <v/>
      </c>
      <c r="R31" s="127"/>
    </row>
  </sheetData>
  <pageMargins left="0" right="0" top="0.74803149606299213" bottom="0.74803149606299213" header="0.31496062992125984" footer="0.31496062992125984"/>
  <pageSetup paperSize="9" scale="6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C717B-C46E-2E40-997F-A820853114D6}">
  <sheetPr>
    <tabColor theme="5" tint="-0.249977111117893"/>
    <pageSetUpPr fitToPage="1"/>
  </sheetPr>
  <dimension ref="A1:R31"/>
  <sheetViews>
    <sheetView workbookViewId="0">
      <selection activeCell="T13" sqref="T13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</cols>
  <sheetData>
    <row r="1" spans="1:18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256"/>
      <c r="L1" s="2"/>
      <c r="M1" s="2"/>
      <c r="N1" s="2"/>
      <c r="O1" s="2"/>
      <c r="P1" s="2"/>
      <c r="Q1" s="2"/>
      <c r="R1" s="4"/>
    </row>
    <row r="2" spans="1:18" ht="16" thickBot="1" x14ac:dyDescent="0.25">
      <c r="A2" s="129" t="s">
        <v>0</v>
      </c>
      <c r="B2" s="192"/>
      <c r="C2" s="84" t="s">
        <v>95</v>
      </c>
      <c r="D2" s="6"/>
      <c r="E2" s="7"/>
      <c r="F2" s="8" t="s">
        <v>1</v>
      </c>
      <c r="G2" s="9" t="s">
        <v>161</v>
      </c>
      <c r="H2" s="9"/>
      <c r="I2" s="10" t="s">
        <v>2</v>
      </c>
      <c r="J2" s="178">
        <v>45160</v>
      </c>
      <c r="K2" s="257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8" ht="43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58" t="s">
        <v>146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8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5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8" ht="29" customHeight="1" x14ac:dyDescent="0.2">
      <c r="A5" s="160" t="s">
        <v>130</v>
      </c>
      <c r="B5" s="32">
        <v>87</v>
      </c>
      <c r="C5" s="33" t="s">
        <v>72</v>
      </c>
      <c r="D5" s="34">
        <v>91769973</v>
      </c>
      <c r="E5" s="65" t="s">
        <v>73</v>
      </c>
      <c r="F5" s="35"/>
      <c r="G5" s="226">
        <v>0.85670000000000002</v>
      </c>
      <c r="H5" s="227">
        <v>0.82130000000000003</v>
      </c>
      <c r="I5" s="227">
        <v>0.84179999999999999</v>
      </c>
      <c r="J5" s="228">
        <f>H5-0.016</f>
        <v>0.80530000000000002</v>
      </c>
      <c r="K5" s="230">
        <f>H5-0.024</f>
        <v>0.79730000000000001</v>
      </c>
      <c r="L5" s="61"/>
      <c r="M5" s="264" t="s">
        <v>142</v>
      </c>
      <c r="N5" s="147"/>
      <c r="O5" s="156">
        <v>6.0752314814814821E-2</v>
      </c>
      <c r="P5" s="39" t="str">
        <f t="shared" ref="P5:P28" si="0">IF(N5="","",SUM((HOUR(O5)*3600))+(MINUTE(O5)*60)+(SECOND(O5)))</f>
        <v/>
      </c>
      <c r="Q5" s="40" t="str">
        <f t="shared" ref="Q5:Q28" si="1">IF(L5="","",P5*L5)</f>
        <v/>
      </c>
      <c r="R5" s="41">
        <v>4</v>
      </c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230">
        <v>0.90910000000000002</v>
      </c>
      <c r="H6" s="230">
        <v>0.87450000000000006</v>
      </c>
      <c r="I6" s="230">
        <v>0.90059999999999996</v>
      </c>
      <c r="J6" s="228">
        <f t="shared" ref="J6:J9" si="2">H6-0.016</f>
        <v>0.85850000000000004</v>
      </c>
      <c r="K6" s="230">
        <f t="shared" ref="K6:K9" si="3">H6-0.024</f>
        <v>0.85050000000000003</v>
      </c>
      <c r="L6" s="61"/>
      <c r="M6" s="146">
        <v>0.75362268518518516</v>
      </c>
      <c r="N6" s="147"/>
      <c r="O6" s="156">
        <v>5.2256944444444446E-2</v>
      </c>
      <c r="P6" s="39" t="str">
        <f t="shared" si="0"/>
        <v/>
      </c>
      <c r="Q6" s="40" t="str">
        <f t="shared" si="1"/>
        <v/>
      </c>
      <c r="R6" s="41">
        <v>1</v>
      </c>
    </row>
    <row r="7" spans="1:18" ht="29" customHeight="1" x14ac:dyDescent="0.2">
      <c r="A7" s="134" t="s">
        <v>134</v>
      </c>
      <c r="B7" s="32">
        <v>5828</v>
      </c>
      <c r="C7" s="35" t="s">
        <v>76</v>
      </c>
      <c r="D7" s="93" t="s">
        <v>77</v>
      </c>
      <c r="E7" s="65" t="s">
        <v>153</v>
      </c>
      <c r="F7" s="35" t="s">
        <v>78</v>
      </c>
      <c r="G7" s="230">
        <v>0.90910000000000002</v>
      </c>
      <c r="H7" s="230">
        <v>0.87450000000000006</v>
      </c>
      <c r="I7" s="230">
        <v>0.90059999999999996</v>
      </c>
      <c r="J7" s="228">
        <f t="shared" si="2"/>
        <v>0.85850000000000004</v>
      </c>
      <c r="K7" s="230">
        <f t="shared" si="3"/>
        <v>0.85050000000000003</v>
      </c>
      <c r="L7" s="61"/>
      <c r="M7" s="146">
        <v>0.75386574074074064</v>
      </c>
      <c r="N7" s="147"/>
      <c r="O7" s="156">
        <v>5.9317129629629629E-2</v>
      </c>
      <c r="P7" s="39" t="str">
        <f t="shared" si="0"/>
        <v/>
      </c>
      <c r="Q7" s="40" t="str">
        <f t="shared" si="1"/>
        <v/>
      </c>
      <c r="R7" s="41">
        <v>2</v>
      </c>
    </row>
    <row r="8" spans="1:18" ht="29" customHeight="1" x14ac:dyDescent="0.2">
      <c r="A8" s="171" t="s">
        <v>135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230">
        <v>0.90910000000000002</v>
      </c>
      <c r="H8" s="230">
        <v>0.87450000000000006</v>
      </c>
      <c r="I8" s="230">
        <v>0.90059999999999996</v>
      </c>
      <c r="J8" s="228">
        <f t="shared" si="2"/>
        <v>0.85850000000000004</v>
      </c>
      <c r="K8" s="230">
        <f t="shared" si="3"/>
        <v>0.85050000000000003</v>
      </c>
      <c r="L8" s="61"/>
      <c r="M8" s="146"/>
      <c r="N8" s="147"/>
      <c r="O8" s="156" t="str">
        <f t="shared" ref="O8:O28" si="4">IF(N8="","",N8-M8)</f>
        <v/>
      </c>
      <c r="P8" s="39" t="str">
        <f t="shared" si="0"/>
        <v/>
      </c>
      <c r="Q8" s="40" t="str">
        <f t="shared" si="1"/>
        <v/>
      </c>
      <c r="R8" s="41"/>
    </row>
    <row r="9" spans="1:18" ht="29" customHeight="1" thickBot="1" x14ac:dyDescent="0.25">
      <c r="A9" s="213" t="s">
        <v>135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230">
        <v>0.90910000000000002</v>
      </c>
      <c r="H9" s="230">
        <v>0.87450000000000006</v>
      </c>
      <c r="I9" s="230">
        <v>0.90059999999999996</v>
      </c>
      <c r="J9" s="228">
        <f t="shared" si="2"/>
        <v>0.85850000000000004</v>
      </c>
      <c r="K9" s="230">
        <f t="shared" si="3"/>
        <v>0.85050000000000003</v>
      </c>
      <c r="L9" s="78"/>
      <c r="M9" s="148">
        <v>0.75396990740740744</v>
      </c>
      <c r="N9" s="149"/>
      <c r="O9" s="202">
        <v>5.9363425925925924E-2</v>
      </c>
      <c r="P9" s="79" t="str">
        <f t="shared" si="0"/>
        <v/>
      </c>
      <c r="Q9" s="80" t="str">
        <f t="shared" si="1"/>
        <v/>
      </c>
      <c r="R9" s="81">
        <v>3</v>
      </c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233"/>
      <c r="H10" s="234"/>
      <c r="I10" s="235"/>
      <c r="J10" s="236"/>
      <c r="K10" s="235"/>
      <c r="L10" s="107"/>
      <c r="M10" s="148"/>
      <c r="N10" s="149"/>
      <c r="O10" s="202" t="str">
        <f t="shared" si="4"/>
        <v/>
      </c>
      <c r="P10" s="79" t="str">
        <f t="shared" si="0"/>
        <v/>
      </c>
      <c r="Q10" s="80" t="str">
        <f t="shared" si="1"/>
        <v/>
      </c>
      <c r="R10" s="90"/>
    </row>
    <row r="11" spans="1:18" ht="29" customHeight="1" x14ac:dyDescent="0.2">
      <c r="A11" s="143" t="s">
        <v>137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226">
        <f>0.9723*1.005</f>
        <v>0.97716149999999991</v>
      </c>
      <c r="H11" s="237">
        <f>0.8925*1.005</f>
        <v>0.89696249999999988</v>
      </c>
      <c r="I11" s="237">
        <f>0.9606*1.005</f>
        <v>0.9654029999999999</v>
      </c>
      <c r="J11" s="228">
        <f t="shared" ref="J11:J28" si="5">H11-0.016</f>
        <v>0.88096249999999987</v>
      </c>
      <c r="K11" s="230">
        <f t="shared" ref="K11:K28" si="6">H11-0.024</f>
        <v>0.87296249999999986</v>
      </c>
      <c r="L11" s="72"/>
      <c r="M11" s="146"/>
      <c r="N11" s="147"/>
      <c r="O11" s="156" t="str">
        <f t="shared" si="4"/>
        <v/>
      </c>
      <c r="P11" s="39" t="str">
        <f t="shared" si="0"/>
        <v/>
      </c>
      <c r="Q11" s="40" t="str">
        <f t="shared" si="1"/>
        <v/>
      </c>
      <c r="R11" s="41"/>
    </row>
    <row r="12" spans="1:18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239">
        <v>0.92159999999999997</v>
      </c>
      <c r="H12" s="230">
        <v>0.87390000000000001</v>
      </c>
      <c r="I12" s="230">
        <v>0.91359999999999997</v>
      </c>
      <c r="J12" s="228">
        <f t="shared" si="5"/>
        <v>0.8579</v>
      </c>
      <c r="K12" s="230">
        <f t="shared" si="6"/>
        <v>0.84989999999999999</v>
      </c>
      <c r="L12" s="61"/>
      <c r="M12" s="146">
        <v>0.75152777777777768</v>
      </c>
      <c r="N12" s="147"/>
      <c r="O12" s="156">
        <v>6.025462962962963E-2</v>
      </c>
      <c r="P12" s="39" t="str">
        <f t="shared" si="0"/>
        <v/>
      </c>
      <c r="Q12" s="40" t="str">
        <f t="shared" si="1"/>
        <v/>
      </c>
      <c r="R12" s="41">
        <v>6</v>
      </c>
    </row>
    <row r="13" spans="1:18" ht="29" customHeight="1" x14ac:dyDescent="0.2">
      <c r="A13" s="159" t="s">
        <v>139</v>
      </c>
      <c r="B13" s="32">
        <v>15551</v>
      </c>
      <c r="C13" s="33" t="s">
        <v>35</v>
      </c>
      <c r="D13" s="43">
        <v>91747027</v>
      </c>
      <c r="E13" s="44" t="s">
        <v>36</v>
      </c>
      <c r="F13" s="35" t="s">
        <v>37</v>
      </c>
      <c r="G13" s="226">
        <f>0.9369*1.005</f>
        <v>0.94158449999999982</v>
      </c>
      <c r="H13" s="227">
        <f>G13-0.025</f>
        <v>0.9165844999999998</v>
      </c>
      <c r="I13" s="230"/>
      <c r="J13" s="228">
        <f t="shared" si="5"/>
        <v>0.90058449999999979</v>
      </c>
      <c r="K13" s="230">
        <f t="shared" si="6"/>
        <v>0.89258449999999978</v>
      </c>
      <c r="L13" s="61"/>
      <c r="M13" s="146"/>
      <c r="N13" s="147"/>
      <c r="O13" s="156" t="str">
        <f t="shared" si="4"/>
        <v/>
      </c>
      <c r="P13" s="39" t="str">
        <f t="shared" si="0"/>
        <v/>
      </c>
      <c r="Q13" s="40" t="str">
        <f t="shared" si="1"/>
        <v/>
      </c>
      <c r="R13" s="41"/>
    </row>
    <row r="14" spans="1:18" ht="29" customHeight="1" x14ac:dyDescent="0.2">
      <c r="A14" s="194" t="s">
        <v>105</v>
      </c>
      <c r="B14" s="32">
        <v>9801</v>
      </c>
      <c r="C14" s="33" t="s">
        <v>41</v>
      </c>
      <c r="D14" s="34">
        <v>91357059</v>
      </c>
      <c r="E14" s="35" t="s">
        <v>42</v>
      </c>
      <c r="F14" s="35" t="s">
        <v>43</v>
      </c>
      <c r="G14" s="239">
        <f>0.937</f>
        <v>0.93700000000000006</v>
      </c>
      <c r="H14" s="230">
        <v>0.88260000000000005</v>
      </c>
      <c r="I14" s="230">
        <v>0.92310000000000003</v>
      </c>
      <c r="J14" s="228">
        <f t="shared" si="5"/>
        <v>0.86660000000000004</v>
      </c>
      <c r="K14" s="230">
        <f t="shared" si="6"/>
        <v>0.85860000000000003</v>
      </c>
      <c r="L14" s="61"/>
      <c r="M14" s="146"/>
      <c r="N14" s="147"/>
      <c r="O14" s="156" t="str">
        <f t="shared" si="4"/>
        <v/>
      </c>
      <c r="P14" s="39" t="str">
        <f t="shared" si="0"/>
        <v/>
      </c>
      <c r="Q14" s="40" t="str">
        <f t="shared" si="1"/>
        <v/>
      </c>
      <c r="R14" s="41"/>
    </row>
    <row r="15" spans="1:18" ht="29" customHeight="1" x14ac:dyDescent="0.2">
      <c r="A15" s="159" t="s">
        <v>138</v>
      </c>
      <c r="B15" s="32">
        <v>10421</v>
      </c>
      <c r="C15" s="33" t="s">
        <v>44</v>
      </c>
      <c r="D15" s="117">
        <v>91849410</v>
      </c>
      <c r="E15" s="45" t="s">
        <v>45</v>
      </c>
      <c r="F15" s="35" t="s">
        <v>46</v>
      </c>
      <c r="G15" s="226">
        <f>1.0472*1.005</f>
        <v>1.0524359999999997</v>
      </c>
      <c r="H15" s="227">
        <f>1.0034*1.005</f>
        <v>1.0084169999999999</v>
      </c>
      <c r="I15" s="227">
        <f>1.0354*1.005</f>
        <v>1.0405770000000001</v>
      </c>
      <c r="J15" s="228">
        <f t="shared" si="5"/>
        <v>0.99241699999999988</v>
      </c>
      <c r="K15" s="230">
        <f t="shared" si="6"/>
        <v>0.98441699999999988</v>
      </c>
      <c r="L15" s="61"/>
      <c r="M15" s="146"/>
      <c r="N15" s="147"/>
      <c r="O15" s="156" t="str">
        <f t="shared" si="4"/>
        <v/>
      </c>
      <c r="P15" s="39" t="str">
        <f t="shared" si="0"/>
        <v/>
      </c>
      <c r="Q15" s="40" t="str">
        <f t="shared" si="1"/>
        <v/>
      </c>
      <c r="R15" s="41"/>
    </row>
    <row r="16" spans="1:18" ht="29" customHeight="1" x14ac:dyDescent="0.2">
      <c r="A16" s="131" t="s">
        <v>140</v>
      </c>
      <c r="B16" s="32">
        <v>10528</v>
      </c>
      <c r="C16" s="33" t="s">
        <v>47</v>
      </c>
      <c r="D16" s="34" t="s">
        <v>48</v>
      </c>
      <c r="E16" s="45" t="s">
        <v>49</v>
      </c>
      <c r="F16" s="35" t="s">
        <v>50</v>
      </c>
      <c r="G16" s="227">
        <f>0.9897*1.005</f>
        <v>0.99464849999999994</v>
      </c>
      <c r="H16" s="227">
        <f>0.9561*1.005</f>
        <v>0.9608804999999998</v>
      </c>
      <c r="I16" s="227">
        <f>0.9787*1.005</f>
        <v>0.9835934999999999</v>
      </c>
      <c r="J16" s="228">
        <f t="shared" si="5"/>
        <v>0.94488049999999979</v>
      </c>
      <c r="K16" s="230">
        <f t="shared" si="6"/>
        <v>0.93688049999999978</v>
      </c>
      <c r="L16" s="61"/>
      <c r="M16" s="146"/>
      <c r="N16" s="147"/>
      <c r="O16" s="156" t="str">
        <f t="shared" si="4"/>
        <v/>
      </c>
      <c r="P16" s="39" t="str">
        <f t="shared" si="0"/>
        <v/>
      </c>
      <c r="Q16" s="40" t="str">
        <f t="shared" si="1"/>
        <v/>
      </c>
      <c r="R16" s="41"/>
    </row>
    <row r="17" spans="1:18" ht="29" customHeight="1" x14ac:dyDescent="0.2">
      <c r="A17" s="134" t="s">
        <v>105</v>
      </c>
      <c r="B17" s="32">
        <v>15028</v>
      </c>
      <c r="C17" s="33" t="s">
        <v>51</v>
      </c>
      <c r="D17" s="34" t="s">
        <v>52</v>
      </c>
      <c r="E17" s="35" t="s">
        <v>53</v>
      </c>
      <c r="F17" s="35" t="s">
        <v>54</v>
      </c>
      <c r="G17" s="230">
        <v>1.0379</v>
      </c>
      <c r="H17" s="230">
        <v>0.98650000000000004</v>
      </c>
      <c r="I17" s="230">
        <v>1.0278</v>
      </c>
      <c r="J17" s="228">
        <f t="shared" si="5"/>
        <v>0.97050000000000003</v>
      </c>
      <c r="K17" s="230">
        <f t="shared" si="6"/>
        <v>0.96250000000000002</v>
      </c>
      <c r="L17" s="61"/>
      <c r="M17" s="146">
        <v>0.75694444444444453</v>
      </c>
      <c r="N17" s="147"/>
      <c r="O17" s="156">
        <v>5.3622685185185183E-2</v>
      </c>
      <c r="P17" s="39" t="str">
        <f t="shared" si="0"/>
        <v/>
      </c>
      <c r="Q17" s="40" t="str">
        <f t="shared" si="1"/>
        <v/>
      </c>
      <c r="R17" s="41">
        <v>3</v>
      </c>
    </row>
    <row r="18" spans="1:18" ht="29" customHeight="1" x14ac:dyDescent="0.2">
      <c r="A18" s="134" t="s">
        <v>105</v>
      </c>
      <c r="B18" s="32">
        <v>10482</v>
      </c>
      <c r="C18" s="33" t="s">
        <v>56</v>
      </c>
      <c r="D18" s="34">
        <v>95031701</v>
      </c>
      <c r="E18" s="35" t="s">
        <v>49</v>
      </c>
      <c r="F18" s="35" t="s">
        <v>110</v>
      </c>
      <c r="G18" s="240">
        <v>0.96289999999999998</v>
      </c>
      <c r="H18" s="230">
        <v>0.91649999999999998</v>
      </c>
      <c r="I18" s="230">
        <v>0.94950000000000001</v>
      </c>
      <c r="J18" s="228">
        <f t="shared" si="5"/>
        <v>0.90049999999999997</v>
      </c>
      <c r="K18" s="230">
        <f t="shared" si="6"/>
        <v>0.89249999999999996</v>
      </c>
      <c r="L18" s="61"/>
      <c r="M18" s="146">
        <v>0.75717592592592586</v>
      </c>
      <c r="N18" s="147"/>
      <c r="O18" s="156">
        <v>5.9120370370370372E-2</v>
      </c>
      <c r="P18" s="39" t="str">
        <f t="shared" si="0"/>
        <v/>
      </c>
      <c r="Q18" s="40" t="str">
        <f t="shared" si="1"/>
        <v/>
      </c>
      <c r="R18" s="196">
        <v>4</v>
      </c>
    </row>
    <row r="19" spans="1:18" ht="29" customHeight="1" x14ac:dyDescent="0.2">
      <c r="A19" s="171" t="s">
        <v>105</v>
      </c>
      <c r="B19" s="32">
        <v>12245</v>
      </c>
      <c r="C19" s="33" t="s">
        <v>57</v>
      </c>
      <c r="D19" s="34" t="s">
        <v>58</v>
      </c>
      <c r="E19" s="35" t="s">
        <v>59</v>
      </c>
      <c r="F19" s="35"/>
      <c r="G19" s="240">
        <v>0.97940000000000005</v>
      </c>
      <c r="H19" s="230">
        <v>0.92900000000000005</v>
      </c>
      <c r="I19" s="230">
        <v>0.97170000000000001</v>
      </c>
      <c r="J19" s="228">
        <f t="shared" si="5"/>
        <v>0.91300000000000003</v>
      </c>
      <c r="K19" s="230">
        <f t="shared" si="6"/>
        <v>0.90500000000000003</v>
      </c>
      <c r="L19" s="61"/>
      <c r="M19" s="146"/>
      <c r="N19" s="147"/>
      <c r="O19" s="156" t="str">
        <f t="shared" si="4"/>
        <v/>
      </c>
      <c r="P19" s="39" t="str">
        <f t="shared" si="0"/>
        <v/>
      </c>
      <c r="Q19" s="40" t="str">
        <f t="shared" si="1"/>
        <v/>
      </c>
      <c r="R19" s="196"/>
    </row>
    <row r="20" spans="1:18" ht="29" customHeight="1" x14ac:dyDescent="0.2">
      <c r="A20" s="131" t="s">
        <v>140</v>
      </c>
      <c r="B20" s="32">
        <v>16300</v>
      </c>
      <c r="C20" s="33" t="s">
        <v>60</v>
      </c>
      <c r="D20" s="34" t="s">
        <v>63</v>
      </c>
      <c r="E20" s="35" t="s">
        <v>62</v>
      </c>
      <c r="F20" s="35" t="s">
        <v>61</v>
      </c>
      <c r="G20" s="240"/>
      <c r="H20" s="227">
        <f>0.8581*1.005</f>
        <v>0.86239049999999984</v>
      </c>
      <c r="I20" s="230"/>
      <c r="J20" s="228">
        <f t="shared" si="5"/>
        <v>0.84639049999999982</v>
      </c>
      <c r="K20" s="230">
        <f t="shared" si="6"/>
        <v>0.83839049999999982</v>
      </c>
      <c r="L20" s="61"/>
      <c r="M20" s="146"/>
      <c r="N20" s="147"/>
      <c r="O20" s="156" t="str">
        <f t="shared" si="4"/>
        <v/>
      </c>
      <c r="P20" s="39" t="str">
        <f t="shared" si="0"/>
        <v/>
      </c>
      <c r="Q20" s="40" t="str">
        <f t="shared" si="1"/>
        <v/>
      </c>
      <c r="R20" s="196"/>
    </row>
    <row r="21" spans="1:18" ht="29" customHeight="1" x14ac:dyDescent="0.2">
      <c r="A21" s="159" t="s">
        <v>141</v>
      </c>
      <c r="B21" s="32" t="s">
        <v>142</v>
      </c>
      <c r="C21" s="33" t="s">
        <v>64</v>
      </c>
      <c r="D21" s="34" t="s">
        <v>65</v>
      </c>
      <c r="E21" s="35" t="s">
        <v>66</v>
      </c>
      <c r="F21" s="35"/>
      <c r="G21" s="226">
        <v>0.84250000000000003</v>
      </c>
      <c r="H21" s="227">
        <v>0.80249999999999999</v>
      </c>
      <c r="I21" s="227">
        <v>0.79610000000000003</v>
      </c>
      <c r="J21" s="228">
        <f t="shared" si="5"/>
        <v>0.78649999999999998</v>
      </c>
      <c r="K21" s="230">
        <f t="shared" si="6"/>
        <v>0.77849999999999997</v>
      </c>
      <c r="L21" s="61"/>
      <c r="M21" s="146"/>
      <c r="N21" s="147"/>
      <c r="O21" s="156" t="str">
        <f t="shared" si="4"/>
        <v/>
      </c>
      <c r="P21" s="39" t="str">
        <f t="shared" si="0"/>
        <v/>
      </c>
      <c r="Q21" s="40" t="str">
        <f t="shared" si="1"/>
        <v/>
      </c>
      <c r="R21" s="196"/>
    </row>
    <row r="22" spans="1:18" ht="29" customHeight="1" x14ac:dyDescent="0.2">
      <c r="A22" s="140" t="s">
        <v>105</v>
      </c>
      <c r="B22" s="32">
        <v>1254</v>
      </c>
      <c r="C22" s="33" t="s">
        <v>79</v>
      </c>
      <c r="D22" s="34">
        <v>93499575</v>
      </c>
      <c r="E22" s="35" t="s">
        <v>19</v>
      </c>
      <c r="F22" s="35"/>
      <c r="G22" s="239"/>
      <c r="H22" s="230">
        <v>0.80310000000000004</v>
      </c>
      <c r="I22" s="230"/>
      <c r="J22" s="228">
        <f t="shared" si="5"/>
        <v>0.78710000000000002</v>
      </c>
      <c r="K22" s="230">
        <f t="shared" si="6"/>
        <v>0.77910000000000001</v>
      </c>
      <c r="L22" s="64"/>
      <c r="M22" s="146"/>
      <c r="N22" s="147"/>
      <c r="O22" s="156" t="str">
        <f t="shared" si="4"/>
        <v/>
      </c>
      <c r="P22" s="39" t="str">
        <f t="shared" si="0"/>
        <v/>
      </c>
      <c r="Q22" s="40" t="str">
        <f t="shared" si="1"/>
        <v/>
      </c>
      <c r="R22" s="196" t="s">
        <v>121</v>
      </c>
    </row>
    <row r="23" spans="1:18" ht="29" customHeight="1" x14ac:dyDescent="0.2">
      <c r="A23" s="159" t="s">
        <v>143</v>
      </c>
      <c r="B23" s="32">
        <v>6051</v>
      </c>
      <c r="C23" s="33" t="s">
        <v>83</v>
      </c>
      <c r="D23" s="34" t="s">
        <v>81</v>
      </c>
      <c r="E23" s="35" t="s">
        <v>82</v>
      </c>
      <c r="F23" s="35" t="s">
        <v>84</v>
      </c>
      <c r="G23" s="241">
        <v>0.9143</v>
      </c>
      <c r="H23" s="227">
        <v>0.88319999999999999</v>
      </c>
      <c r="I23" s="227">
        <v>0.90549999999999997</v>
      </c>
      <c r="J23" s="228">
        <f t="shared" si="5"/>
        <v>0.86719999999999997</v>
      </c>
      <c r="K23" s="230">
        <f t="shared" si="6"/>
        <v>0.85919999999999996</v>
      </c>
      <c r="L23" s="63"/>
      <c r="M23" s="146">
        <v>0.75225694444444446</v>
      </c>
      <c r="N23" s="147"/>
      <c r="O23" s="156">
        <v>6.7719907407407409E-2</v>
      </c>
      <c r="P23" s="39" t="str">
        <f t="shared" si="0"/>
        <v/>
      </c>
      <c r="Q23" s="40" t="str">
        <f t="shared" si="1"/>
        <v/>
      </c>
      <c r="R23" s="196">
        <v>7</v>
      </c>
    </row>
    <row r="24" spans="1:18" ht="29" customHeight="1" x14ac:dyDescent="0.2">
      <c r="A24" s="140" t="s">
        <v>105</v>
      </c>
      <c r="B24" s="108">
        <v>10742</v>
      </c>
      <c r="C24" s="33" t="s">
        <v>86</v>
      </c>
      <c r="D24" s="96">
        <v>93030677</v>
      </c>
      <c r="E24" s="35" t="s">
        <v>55</v>
      </c>
      <c r="F24" s="95" t="s">
        <v>129</v>
      </c>
      <c r="G24" s="240">
        <v>0.96519999999999995</v>
      </c>
      <c r="H24" s="230">
        <v>0.91849999999999998</v>
      </c>
      <c r="I24" s="230">
        <v>0.95860000000000001</v>
      </c>
      <c r="J24" s="228">
        <f t="shared" si="5"/>
        <v>0.90249999999999997</v>
      </c>
      <c r="K24" s="230">
        <f t="shared" si="6"/>
        <v>0.89449999999999996</v>
      </c>
      <c r="L24" s="63"/>
      <c r="M24" s="146">
        <v>0.75291666666666668</v>
      </c>
      <c r="N24" s="147"/>
      <c r="O24" s="156">
        <v>5.9722222222222225E-2</v>
      </c>
      <c r="P24" s="39" t="str">
        <f t="shared" si="0"/>
        <v/>
      </c>
      <c r="Q24" s="40" t="str">
        <f t="shared" si="1"/>
        <v/>
      </c>
      <c r="R24" s="196">
        <v>5</v>
      </c>
    </row>
    <row r="25" spans="1:18" ht="29" customHeight="1" x14ac:dyDescent="0.2">
      <c r="A25" s="140" t="s">
        <v>105</v>
      </c>
      <c r="B25" s="108">
        <v>11168</v>
      </c>
      <c r="C25" s="33" t="s">
        <v>95</v>
      </c>
      <c r="D25" s="96">
        <v>93030679</v>
      </c>
      <c r="E25" s="35" t="s">
        <v>94</v>
      </c>
      <c r="F25" s="95" t="s">
        <v>102</v>
      </c>
      <c r="G25" s="240">
        <v>0.99270000000000003</v>
      </c>
      <c r="H25" s="230">
        <v>0.94269999999999998</v>
      </c>
      <c r="I25" s="230">
        <v>0.98509999999999998</v>
      </c>
      <c r="J25" s="228">
        <f t="shared" si="5"/>
        <v>0.92669999999999997</v>
      </c>
      <c r="K25" s="230">
        <f t="shared" si="6"/>
        <v>0.91869999999999996</v>
      </c>
      <c r="L25" s="63"/>
      <c r="M25" s="146"/>
      <c r="N25" s="147"/>
      <c r="O25" s="156" t="str">
        <f t="shared" si="4"/>
        <v/>
      </c>
      <c r="P25" s="39" t="str">
        <f t="shared" si="0"/>
        <v/>
      </c>
      <c r="Q25" s="40" t="s">
        <v>131</v>
      </c>
      <c r="R25" s="221">
        <v>8</v>
      </c>
    </row>
    <row r="26" spans="1:18" ht="29" customHeight="1" x14ac:dyDescent="0.2">
      <c r="A26" s="140" t="s">
        <v>105</v>
      </c>
      <c r="B26" s="118">
        <v>6609</v>
      </c>
      <c r="C26" s="119" t="s">
        <v>106</v>
      </c>
      <c r="D26" s="120"/>
      <c r="E26" s="121" t="s">
        <v>148</v>
      </c>
      <c r="F26" s="122" t="s">
        <v>101</v>
      </c>
      <c r="G26" s="242">
        <v>0.96699999999999997</v>
      </c>
      <c r="H26" s="243">
        <v>0.93179999999999996</v>
      </c>
      <c r="I26" s="243">
        <v>0.96030000000000004</v>
      </c>
      <c r="J26" s="228">
        <f t="shared" si="5"/>
        <v>0.91579999999999995</v>
      </c>
      <c r="K26" s="230">
        <f t="shared" si="6"/>
        <v>0.90779999999999994</v>
      </c>
      <c r="L26" s="125"/>
      <c r="M26" s="146">
        <v>0.7540162037037037</v>
      </c>
      <c r="N26" s="147"/>
      <c r="O26" s="156">
        <v>5.2928240740740741E-2</v>
      </c>
      <c r="P26" s="39" t="str">
        <f t="shared" si="0"/>
        <v/>
      </c>
      <c r="Q26" s="40" t="str">
        <f t="shared" si="1"/>
        <v/>
      </c>
      <c r="R26" s="221">
        <v>2</v>
      </c>
    </row>
    <row r="27" spans="1:18" ht="29" customHeight="1" x14ac:dyDescent="0.2">
      <c r="A27" s="140" t="s">
        <v>105</v>
      </c>
      <c r="B27" s="108">
        <v>5961</v>
      </c>
      <c r="C27" s="33" t="s">
        <v>74</v>
      </c>
      <c r="D27" s="34" t="s">
        <v>111</v>
      </c>
      <c r="E27" s="35" t="s">
        <v>147</v>
      </c>
      <c r="F27" s="166" t="s">
        <v>118</v>
      </c>
      <c r="G27" s="170">
        <v>0.84650000000000003</v>
      </c>
      <c r="H27" s="170">
        <v>0.82299999999999995</v>
      </c>
      <c r="I27" s="170">
        <v>0.83830000000000005</v>
      </c>
      <c r="J27" s="228">
        <f t="shared" si="5"/>
        <v>0.80699999999999994</v>
      </c>
      <c r="K27" s="230">
        <f t="shared" si="6"/>
        <v>0.79899999999999993</v>
      </c>
      <c r="L27" s="125"/>
      <c r="M27" s="264" t="s">
        <v>142</v>
      </c>
      <c r="N27" s="147"/>
      <c r="O27" s="156">
        <v>5.2604166666666667E-2</v>
      </c>
      <c r="P27" s="39" t="str">
        <f t="shared" si="0"/>
        <v/>
      </c>
      <c r="Q27" s="40" t="str">
        <f t="shared" si="1"/>
        <v/>
      </c>
      <c r="R27" s="221">
        <v>1</v>
      </c>
    </row>
    <row r="28" spans="1:18" ht="29" customHeight="1" x14ac:dyDescent="0.2">
      <c r="A28" s="160" t="s">
        <v>130</v>
      </c>
      <c r="B28" s="144">
        <v>5400</v>
      </c>
      <c r="C28" s="49" t="s">
        <v>126</v>
      </c>
      <c r="D28" s="49"/>
      <c r="E28" s="49" t="s">
        <v>127</v>
      </c>
      <c r="F28" s="49"/>
      <c r="G28" s="207">
        <v>0.91010000000000002</v>
      </c>
      <c r="H28" s="207">
        <v>0.87649999999999995</v>
      </c>
      <c r="I28" s="207">
        <v>0.89490000000000003</v>
      </c>
      <c r="J28" s="228">
        <f t="shared" si="5"/>
        <v>0.86049999999999993</v>
      </c>
      <c r="K28" s="230">
        <f t="shared" si="6"/>
        <v>0.85249999999999992</v>
      </c>
      <c r="L28" s="125"/>
      <c r="M28" s="146"/>
      <c r="N28" s="147"/>
      <c r="O28" s="156" t="str">
        <f t="shared" si="4"/>
        <v/>
      </c>
      <c r="P28" s="39" t="str">
        <f t="shared" si="0"/>
        <v/>
      </c>
      <c r="Q28" s="40" t="str">
        <f t="shared" si="1"/>
        <v/>
      </c>
      <c r="R28" s="126"/>
    </row>
    <row r="29" spans="1:18" ht="29" customHeight="1" x14ac:dyDescent="0.2">
      <c r="A29" s="141"/>
      <c r="B29" s="144"/>
      <c r="C29" s="49"/>
      <c r="D29" s="49"/>
      <c r="E29" s="49"/>
      <c r="F29" s="49"/>
      <c r="G29" s="49"/>
      <c r="H29" s="49"/>
      <c r="I29" s="49"/>
      <c r="J29" s="49"/>
      <c r="K29" s="260"/>
      <c r="L29" s="49"/>
      <c r="M29" s="154"/>
      <c r="N29" s="154"/>
      <c r="O29" s="153"/>
      <c r="P29" s="39" t="str">
        <f t="shared" ref="P29:P31" si="7">IF(N29="","",SUM((HOUR(O29)*3600))+(MINUTE(O29)*60)+(SECOND(O29)))</f>
        <v/>
      </c>
      <c r="Q29" s="40" t="str">
        <f t="shared" ref="Q29:Q31" si="8">IF(L29="","",P29*L29)</f>
        <v/>
      </c>
      <c r="R29" s="126"/>
    </row>
    <row r="30" spans="1:18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260"/>
      <c r="L30" s="49"/>
      <c r="M30" s="155"/>
      <c r="N30" s="155"/>
      <c r="O30" s="246" t="str">
        <f t="shared" ref="O30:O31" si="9">IF(N30="","",N30-M30)</f>
        <v/>
      </c>
      <c r="P30" s="39" t="str">
        <f t="shared" si="7"/>
        <v/>
      </c>
      <c r="Q30" s="40" t="str">
        <f t="shared" si="8"/>
        <v/>
      </c>
      <c r="R30" s="127"/>
    </row>
    <row r="31" spans="1:18" x14ac:dyDescent="0.2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260"/>
      <c r="L31" s="49"/>
      <c r="M31" s="155"/>
      <c r="N31" s="155"/>
      <c r="O31" s="156" t="str">
        <f t="shared" si="9"/>
        <v/>
      </c>
      <c r="P31" s="39" t="str">
        <f t="shared" si="7"/>
        <v/>
      </c>
      <c r="Q31" s="40" t="str">
        <f t="shared" si="8"/>
        <v/>
      </c>
      <c r="R31" s="127"/>
    </row>
  </sheetData>
  <pageMargins left="0" right="0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R31"/>
  <sheetViews>
    <sheetView zoomScale="90" zoomScaleNormal="90" workbookViewId="0">
      <selection activeCell="L14" sqref="L14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  <col min="13" max="13" width="10.5" customWidth="1"/>
    <col min="14" max="14" width="10.33203125" customWidth="1"/>
    <col min="15" max="15" width="10.1640625" customWidth="1"/>
    <col min="18" max="18" width="10.6640625" style="53"/>
  </cols>
  <sheetData>
    <row r="1" spans="1:18" ht="17" thickBot="1" x14ac:dyDescent="0.25">
      <c r="A1" s="128" t="s">
        <v>107</v>
      </c>
      <c r="B1" s="2" t="s">
        <v>91</v>
      </c>
      <c r="C1" s="2"/>
      <c r="D1" s="3"/>
      <c r="E1" s="2"/>
      <c r="F1" s="2"/>
      <c r="G1" s="4"/>
      <c r="H1" s="4"/>
      <c r="I1" s="4"/>
      <c r="J1" s="4"/>
      <c r="K1" s="4"/>
      <c r="L1" s="2"/>
      <c r="M1" s="2"/>
      <c r="N1" s="2"/>
      <c r="O1" s="2"/>
      <c r="P1" s="2"/>
      <c r="Q1" s="2"/>
      <c r="R1" s="180"/>
    </row>
    <row r="2" spans="1:18" ht="16" thickBot="1" x14ac:dyDescent="0.25">
      <c r="A2" s="129" t="s">
        <v>0</v>
      </c>
      <c r="B2" s="6"/>
      <c r="C2" s="84" t="s">
        <v>89</v>
      </c>
      <c r="D2" s="6"/>
      <c r="E2" s="7"/>
      <c r="F2" s="8" t="s">
        <v>1</v>
      </c>
      <c r="G2" s="9">
        <v>12</v>
      </c>
      <c r="H2" s="9"/>
      <c r="I2" s="10" t="s">
        <v>2</v>
      </c>
      <c r="J2" s="178">
        <v>45047</v>
      </c>
      <c r="K2" s="11"/>
      <c r="L2" s="8"/>
      <c r="M2" s="12"/>
      <c r="N2" s="13" t="str">
        <f>Hovedark!N2</f>
        <v>Oppdatert dato 19.06.23 av Gunnar Hogsrød</v>
      </c>
      <c r="O2" s="14"/>
      <c r="P2" s="15"/>
      <c r="Q2" s="15"/>
      <c r="R2" s="181"/>
    </row>
    <row r="3" spans="1:18" ht="29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1" t="s">
        <v>9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182" t="s">
        <v>16</v>
      </c>
    </row>
    <row r="4" spans="1:18" ht="17" thickBot="1" x14ac:dyDescent="0.25">
      <c r="A4" s="130" t="s">
        <v>17</v>
      </c>
      <c r="B4" s="26"/>
      <c r="C4" s="26"/>
      <c r="D4" s="27"/>
      <c r="E4" s="28"/>
      <c r="F4" s="28"/>
      <c r="G4" s="29"/>
      <c r="H4" s="29"/>
      <c r="I4" s="29"/>
      <c r="J4" s="29"/>
      <c r="K4" s="29"/>
      <c r="L4" s="30" t="s">
        <v>18</v>
      </c>
      <c r="M4" s="31">
        <v>0.5</v>
      </c>
      <c r="N4" s="28"/>
      <c r="O4" s="28"/>
      <c r="P4" s="28"/>
      <c r="Q4" s="28"/>
      <c r="R4" s="183"/>
    </row>
    <row r="5" spans="1:18" ht="29" customHeight="1" x14ac:dyDescent="0.2">
      <c r="A5" s="133"/>
      <c r="B5" s="32">
        <v>87</v>
      </c>
      <c r="C5" s="33" t="s">
        <v>72</v>
      </c>
      <c r="D5" s="34">
        <v>91769973</v>
      </c>
      <c r="E5" s="65" t="s">
        <v>73</v>
      </c>
      <c r="F5" s="35"/>
      <c r="G5" s="36">
        <v>0.88190000000000002</v>
      </c>
      <c r="H5" s="37">
        <v>0.8569</v>
      </c>
      <c r="I5" s="37"/>
      <c r="J5" s="115">
        <v>-1.6E-2</v>
      </c>
      <c r="K5" s="38">
        <v>-2.4E-2</v>
      </c>
      <c r="L5" s="61"/>
      <c r="M5" s="146"/>
      <c r="N5" s="147"/>
      <c r="O5" s="156" t="str">
        <f>IF(N5="","",N5-M5)</f>
        <v/>
      </c>
      <c r="P5" s="39" t="str">
        <f>IF(N5="","",SUM((HOUR(O5)*3600))+(MINUTE(O5)*60)+(SECOND(O5)))</f>
        <v/>
      </c>
      <c r="Q5" s="40" t="str">
        <f>IF(L5="","",P5*L5)</f>
        <v/>
      </c>
      <c r="R5" s="184"/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115">
        <v>0.90380000000000005</v>
      </c>
      <c r="H6" s="115">
        <v>0.86890000000000001</v>
      </c>
      <c r="I6" s="115">
        <v>0.89670000000000005</v>
      </c>
      <c r="J6" s="115">
        <v>-1.6E-2</v>
      </c>
      <c r="K6" s="38">
        <v>-2.4E-2</v>
      </c>
      <c r="L6" s="61"/>
      <c r="M6" s="146"/>
      <c r="N6" s="147"/>
      <c r="O6" s="156" t="str">
        <f t="shared" ref="O6:O14" si="0">IF(N6="","",N6-M6)</f>
        <v/>
      </c>
      <c r="P6" s="39" t="str">
        <f t="shared" ref="P6:P14" si="1">IF(N6="","",SUM((HOUR(O6)*3600))+(MINUTE(O6)*60)+(SECOND(O6)))</f>
        <v/>
      </c>
      <c r="Q6" s="40" t="str">
        <f t="shared" ref="Q6:Q14" si="2">IF(L6="","",P6*L6)</f>
        <v/>
      </c>
      <c r="R6" s="184"/>
    </row>
    <row r="7" spans="1:18" ht="29" customHeight="1" x14ac:dyDescent="0.2">
      <c r="A7" s="135"/>
      <c r="B7" s="32">
        <v>5628</v>
      </c>
      <c r="C7" s="35" t="s">
        <v>76</v>
      </c>
      <c r="D7" s="93" t="s">
        <v>77</v>
      </c>
      <c r="E7" s="65" t="s">
        <v>153</v>
      </c>
      <c r="F7" s="35" t="s">
        <v>78</v>
      </c>
      <c r="G7" s="115">
        <v>0.90380000000000005</v>
      </c>
      <c r="H7" s="115">
        <v>0.86890000000000001</v>
      </c>
      <c r="I7" s="115">
        <v>0.89670000000000005</v>
      </c>
      <c r="J7" s="115">
        <v>-1.6E-2</v>
      </c>
      <c r="K7" s="38">
        <v>-2.4E-2</v>
      </c>
      <c r="L7" s="61"/>
      <c r="M7" s="146"/>
      <c r="N7" s="147"/>
      <c r="O7" s="156" t="str">
        <f t="shared" si="0"/>
        <v/>
      </c>
      <c r="P7" s="39" t="str">
        <f t="shared" si="1"/>
        <v/>
      </c>
      <c r="Q7" s="40" t="str">
        <f t="shared" si="2"/>
        <v/>
      </c>
      <c r="R7" s="184"/>
    </row>
    <row r="8" spans="1:18" ht="29" customHeight="1" x14ac:dyDescent="0.2">
      <c r="A8" s="136" t="s">
        <v>25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115">
        <v>0.90380000000000005</v>
      </c>
      <c r="H8" s="115">
        <v>0.86890000000000001</v>
      </c>
      <c r="I8" s="115">
        <v>0.89670000000000005</v>
      </c>
      <c r="J8" s="115">
        <v>-1.6E-2</v>
      </c>
      <c r="K8" s="38">
        <v>-2.4E-2</v>
      </c>
      <c r="L8" s="61"/>
      <c r="M8" s="146" t="s">
        <v>131</v>
      </c>
      <c r="N8" s="147"/>
      <c r="O8" s="156" t="str">
        <f t="shared" si="0"/>
        <v/>
      </c>
      <c r="P8" s="39" t="str">
        <f t="shared" si="1"/>
        <v/>
      </c>
      <c r="Q8" s="40" t="str">
        <f t="shared" si="2"/>
        <v/>
      </c>
      <c r="R8" s="184"/>
    </row>
    <row r="9" spans="1:18" ht="29" customHeight="1" thickBot="1" x14ac:dyDescent="0.25">
      <c r="A9" s="137" t="s">
        <v>25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115">
        <v>0.90380000000000005</v>
      </c>
      <c r="H9" s="115">
        <v>0.86890000000000001</v>
      </c>
      <c r="I9" s="115">
        <v>0.89670000000000005</v>
      </c>
      <c r="J9" s="115">
        <v>-1.6E-2</v>
      </c>
      <c r="K9" s="77">
        <v>-2.4E-2</v>
      </c>
      <c r="L9" s="78"/>
      <c r="M9" s="148"/>
      <c r="N9" s="149"/>
      <c r="O9" s="157" t="str">
        <f t="shared" si="0"/>
        <v/>
      </c>
      <c r="P9" s="79" t="str">
        <f t="shared" si="1"/>
        <v/>
      </c>
      <c r="Q9" s="80" t="str">
        <f t="shared" si="2"/>
        <v/>
      </c>
      <c r="R9" s="185"/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104"/>
      <c r="H10" s="109"/>
      <c r="I10" s="105"/>
      <c r="J10" s="106"/>
      <c r="K10" s="106"/>
      <c r="L10" s="107"/>
      <c r="M10" s="150"/>
      <c r="N10" s="151"/>
      <c r="O10" s="158"/>
      <c r="P10" s="88"/>
      <c r="Q10" s="89"/>
      <c r="R10" s="186"/>
    </row>
    <row r="11" spans="1:18" ht="29" customHeight="1" x14ac:dyDescent="0.2">
      <c r="A11" s="143" t="s">
        <v>113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46">
        <v>0.97230000000000005</v>
      </c>
      <c r="H11" s="82">
        <v>0.89249999999999996</v>
      </c>
      <c r="I11" s="82">
        <v>0.96060000000000001</v>
      </c>
      <c r="J11" s="115">
        <v>-1.6E-2</v>
      </c>
      <c r="K11" s="71">
        <v>-2.4E-2</v>
      </c>
      <c r="L11" s="72"/>
      <c r="M11" s="146"/>
      <c r="N11" s="146"/>
      <c r="O11" s="156" t="str">
        <f>IF(N11="","",N11-M11)</f>
        <v/>
      </c>
      <c r="P11" s="39" t="str">
        <f>IF(N11="","",SUM((HOUR(O11)*3600))+(MINUTE(O11)*60)+(SECOND(O11)))</f>
        <v/>
      </c>
      <c r="Q11" s="40" t="str">
        <f>IF(L11="","",P11*L11)</f>
        <v/>
      </c>
      <c r="R11" s="184"/>
    </row>
    <row r="12" spans="1:18" ht="29" customHeight="1" x14ac:dyDescent="0.2">
      <c r="A12" s="131" t="s">
        <v>120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36">
        <v>0.91410000000000002</v>
      </c>
      <c r="H12" s="173">
        <v>0.86860000000000004</v>
      </c>
      <c r="I12" s="37">
        <v>0.91269999999999996</v>
      </c>
      <c r="J12" s="115">
        <v>-1.6E-2</v>
      </c>
      <c r="K12" s="38">
        <v>-2.4E-2</v>
      </c>
      <c r="L12" s="61">
        <f>H12</f>
        <v>0.86860000000000004</v>
      </c>
      <c r="M12" s="146">
        <v>0.5</v>
      </c>
      <c r="N12" s="147">
        <v>0.54796296296296299</v>
      </c>
      <c r="O12" s="156">
        <f t="shared" si="0"/>
        <v>4.7962962962962985E-2</v>
      </c>
      <c r="P12" s="39">
        <f t="shared" si="1"/>
        <v>4144</v>
      </c>
      <c r="Q12" s="40">
        <f t="shared" si="2"/>
        <v>3599.4784</v>
      </c>
      <c r="R12" s="184">
        <v>1</v>
      </c>
    </row>
    <row r="13" spans="1:18" ht="29" customHeight="1" x14ac:dyDescent="0.2">
      <c r="A13" s="159" t="s">
        <v>34</v>
      </c>
      <c r="B13" s="32">
        <v>15305</v>
      </c>
      <c r="C13" s="33" t="s">
        <v>35</v>
      </c>
      <c r="D13" s="43">
        <v>91747027</v>
      </c>
      <c r="E13" s="44" t="s">
        <v>36</v>
      </c>
      <c r="F13" s="35" t="s">
        <v>37</v>
      </c>
      <c r="G13" s="46">
        <v>0.92130000000000001</v>
      </c>
      <c r="H13" s="174">
        <v>0.89759999999999995</v>
      </c>
      <c r="I13" s="37"/>
      <c r="J13" s="115">
        <v>-1.6E-2</v>
      </c>
      <c r="K13" s="38">
        <v>-2.4E-2</v>
      </c>
      <c r="L13" s="61"/>
      <c r="M13" s="146"/>
      <c r="N13" s="147"/>
      <c r="O13" s="156" t="str">
        <f t="shared" si="0"/>
        <v/>
      </c>
      <c r="P13" s="39" t="str">
        <f t="shared" si="1"/>
        <v/>
      </c>
      <c r="Q13" s="40" t="str">
        <f t="shared" si="2"/>
        <v/>
      </c>
      <c r="R13" s="184"/>
    </row>
    <row r="14" spans="1:18" ht="29" customHeight="1" x14ac:dyDescent="0.2">
      <c r="A14" s="131">
        <v>2022</v>
      </c>
      <c r="B14" s="32">
        <v>8981</v>
      </c>
      <c r="C14" s="33" t="s">
        <v>38</v>
      </c>
      <c r="D14" s="34">
        <v>91697838</v>
      </c>
      <c r="E14" s="35" t="s">
        <v>39</v>
      </c>
      <c r="F14" s="35" t="s">
        <v>40</v>
      </c>
      <c r="G14" s="36">
        <v>0.91320000000000001</v>
      </c>
      <c r="H14" s="37">
        <v>0.87450000000000006</v>
      </c>
      <c r="I14" s="37">
        <v>0.90449999999999997</v>
      </c>
      <c r="J14" s="115">
        <v>-1.6E-2</v>
      </c>
      <c r="K14" s="38">
        <v>-2.4E-2</v>
      </c>
      <c r="L14" s="61"/>
      <c r="M14" s="146"/>
      <c r="N14" s="147"/>
      <c r="O14" s="156" t="str">
        <f t="shared" si="0"/>
        <v/>
      </c>
      <c r="P14" s="39" t="str">
        <f t="shared" si="1"/>
        <v/>
      </c>
      <c r="Q14" s="40" t="str">
        <f t="shared" si="2"/>
        <v/>
      </c>
      <c r="R14" s="184"/>
    </row>
    <row r="15" spans="1:18" ht="29" customHeight="1" x14ac:dyDescent="0.2">
      <c r="A15" s="131">
        <v>2022</v>
      </c>
      <c r="B15" s="32">
        <v>9801</v>
      </c>
      <c r="C15" s="33" t="s">
        <v>41</v>
      </c>
      <c r="D15" s="34">
        <v>91357059</v>
      </c>
      <c r="E15" s="35" t="s">
        <v>42</v>
      </c>
      <c r="F15" s="35" t="s">
        <v>43</v>
      </c>
      <c r="G15" s="36">
        <v>0.92789999999999995</v>
      </c>
      <c r="H15" s="173">
        <v>0.87490000000000001</v>
      </c>
      <c r="I15" s="37">
        <v>0.91990000000000005</v>
      </c>
      <c r="J15" s="175">
        <v>-1.6E-2</v>
      </c>
      <c r="K15" s="38">
        <v>-2.4E-2</v>
      </c>
      <c r="L15" s="61">
        <f>H15+J15</f>
        <v>0.8589</v>
      </c>
      <c r="M15" s="146">
        <v>0.5</v>
      </c>
      <c r="N15" s="147">
        <v>0.55002314814814812</v>
      </c>
      <c r="O15" s="156">
        <f>IF(N15="","",N15-M15)</f>
        <v>5.0023148148148122E-2</v>
      </c>
      <c r="P15" s="39">
        <f>IF(N15="","",SUM((HOUR(O15)*3600))+(MINUTE(O15)*60)+(SECOND(O15)))</f>
        <v>4322</v>
      </c>
      <c r="Q15" s="40">
        <f>IF(L15="","",P15*L15)</f>
        <v>3712.1657999999998</v>
      </c>
      <c r="R15" s="184">
        <v>2</v>
      </c>
    </row>
    <row r="16" spans="1:18" ht="29" customHeight="1" x14ac:dyDescent="0.2">
      <c r="A16" s="139">
        <v>2020</v>
      </c>
      <c r="B16" s="32">
        <v>10421</v>
      </c>
      <c r="C16" s="33" t="s">
        <v>44</v>
      </c>
      <c r="D16" s="117">
        <v>91849410</v>
      </c>
      <c r="E16" s="45" t="s">
        <v>45</v>
      </c>
      <c r="F16" s="35" t="s">
        <v>46</v>
      </c>
      <c r="G16" s="36">
        <v>1.0471999999999999</v>
      </c>
      <c r="H16" s="37">
        <v>1.0034000000000001</v>
      </c>
      <c r="I16" s="37">
        <v>1.0354000000000001</v>
      </c>
      <c r="J16" s="115">
        <v>-1.6E-2</v>
      </c>
      <c r="K16" s="38">
        <v>-2.4E-2</v>
      </c>
      <c r="L16" s="61"/>
      <c r="M16" s="146"/>
      <c r="N16" s="147"/>
      <c r="O16" s="156" t="str">
        <f t="shared" ref="O16:O24" si="3">IF(N16="","",N16-M16)</f>
        <v/>
      </c>
      <c r="P16" s="39" t="str">
        <f t="shared" ref="P16:P31" si="4">IF(N16="","",SUM((HOUR(O16)*3600))+(MINUTE(O16)*60)+(SECOND(O16)))</f>
        <v/>
      </c>
      <c r="Q16" s="40" t="str">
        <f t="shared" ref="Q16:Q31" si="5">IF(L16="","",P16*L16)</f>
        <v/>
      </c>
      <c r="R16" s="184"/>
    </row>
    <row r="17" spans="1:18" ht="29" customHeight="1" x14ac:dyDescent="0.2">
      <c r="A17" s="131">
        <v>2022</v>
      </c>
      <c r="B17" s="32">
        <v>10528</v>
      </c>
      <c r="C17" s="33" t="s">
        <v>47</v>
      </c>
      <c r="D17" s="34" t="s">
        <v>48</v>
      </c>
      <c r="E17" s="45" t="s">
        <v>49</v>
      </c>
      <c r="F17" s="35" t="s">
        <v>50</v>
      </c>
      <c r="G17" s="37">
        <v>0.98970000000000002</v>
      </c>
      <c r="H17" s="37">
        <v>0.95609999999999995</v>
      </c>
      <c r="I17" s="37">
        <v>0.97870000000000001</v>
      </c>
      <c r="J17" s="115">
        <v>-1.6E-2</v>
      </c>
      <c r="K17" s="38">
        <v>-2.4E-2</v>
      </c>
      <c r="L17" s="61"/>
      <c r="M17" s="146"/>
      <c r="N17" s="147"/>
      <c r="O17" s="156" t="str">
        <f t="shared" si="3"/>
        <v/>
      </c>
      <c r="P17" s="39" t="str">
        <f t="shared" si="4"/>
        <v/>
      </c>
      <c r="Q17" s="40" t="str">
        <f t="shared" si="5"/>
        <v/>
      </c>
      <c r="R17" s="184"/>
    </row>
    <row r="18" spans="1:18" ht="29" customHeight="1" x14ac:dyDescent="0.2">
      <c r="A18" s="134" t="s">
        <v>105</v>
      </c>
      <c r="B18" s="32">
        <v>15028</v>
      </c>
      <c r="C18" s="33" t="s">
        <v>51</v>
      </c>
      <c r="D18" s="34" t="s">
        <v>52</v>
      </c>
      <c r="E18" s="35" t="s">
        <v>53</v>
      </c>
      <c r="F18" s="35" t="s">
        <v>54</v>
      </c>
      <c r="G18" s="37">
        <v>1.0379</v>
      </c>
      <c r="H18" s="173">
        <v>0.98650000000000004</v>
      </c>
      <c r="I18" s="37">
        <v>1.0278</v>
      </c>
      <c r="J18" s="115">
        <v>-1.6E-2</v>
      </c>
      <c r="K18" s="38">
        <v>-2.4E-2</v>
      </c>
      <c r="L18" s="61">
        <f>H18</f>
        <v>0.98650000000000004</v>
      </c>
      <c r="M18" s="146">
        <v>0.5</v>
      </c>
      <c r="N18" s="147">
        <v>0.54381944444444441</v>
      </c>
      <c r="O18" s="156">
        <f t="shared" si="3"/>
        <v>4.3819444444444411E-2</v>
      </c>
      <c r="P18" s="39">
        <f t="shared" si="4"/>
        <v>3786</v>
      </c>
      <c r="Q18" s="162">
        <f t="shared" si="5"/>
        <v>3734.8890000000001</v>
      </c>
      <c r="R18" s="187">
        <v>3</v>
      </c>
    </row>
    <row r="19" spans="1:18" ht="29" customHeight="1" x14ac:dyDescent="0.2">
      <c r="A19" s="134" t="s">
        <v>105</v>
      </c>
      <c r="B19" s="32">
        <v>10482</v>
      </c>
      <c r="C19" s="33" t="s">
        <v>56</v>
      </c>
      <c r="D19" s="34">
        <v>95031701</v>
      </c>
      <c r="E19" s="35" t="s">
        <v>49</v>
      </c>
      <c r="F19" s="35" t="s">
        <v>110</v>
      </c>
      <c r="G19" s="167">
        <v>0.96289999999999998</v>
      </c>
      <c r="H19" s="37">
        <v>0.91649999999999998</v>
      </c>
      <c r="I19" s="173">
        <v>0.94950000000000001</v>
      </c>
      <c r="J19" s="115">
        <v>-1.6E-2</v>
      </c>
      <c r="K19" s="38">
        <v>-2.4E-2</v>
      </c>
      <c r="L19" s="61">
        <f>I19</f>
        <v>0.94950000000000001</v>
      </c>
      <c r="M19" s="146">
        <v>0.5</v>
      </c>
      <c r="N19" s="147">
        <v>0.54881944444444442</v>
      </c>
      <c r="O19" s="156">
        <f t="shared" ref="O19:O20" si="6">IF(N19="","",N19-M19)</f>
        <v>4.8819444444444415E-2</v>
      </c>
      <c r="P19" s="39">
        <f t="shared" ref="P19:P20" si="7">IF(N19="","",SUM((HOUR(O19)*3600))+(MINUTE(O19)*60)+(SECOND(O19)))</f>
        <v>4218</v>
      </c>
      <c r="Q19" s="162">
        <f t="shared" ref="Q19:Q20" si="8">IF(L19="","",P19*L19)</f>
        <v>4004.991</v>
      </c>
      <c r="R19" s="187">
        <v>7</v>
      </c>
    </row>
    <row r="20" spans="1:18" ht="29" customHeight="1" x14ac:dyDescent="0.2">
      <c r="A20" s="171" t="s">
        <v>119</v>
      </c>
      <c r="B20" s="32"/>
      <c r="C20" s="33" t="s">
        <v>57</v>
      </c>
      <c r="D20" s="34" t="s">
        <v>58</v>
      </c>
      <c r="E20" s="35" t="s">
        <v>59</v>
      </c>
      <c r="F20" s="35"/>
      <c r="G20" s="167"/>
      <c r="H20" s="37"/>
      <c r="I20" s="37"/>
      <c r="J20" s="115">
        <v>-1.6E-2</v>
      </c>
      <c r="K20" s="38">
        <v>-2.4E-2</v>
      </c>
      <c r="L20" s="61"/>
      <c r="M20" s="146"/>
      <c r="N20" s="147"/>
      <c r="O20" s="156" t="str">
        <f t="shared" si="6"/>
        <v/>
      </c>
      <c r="P20" s="39" t="str">
        <f t="shared" si="7"/>
        <v/>
      </c>
      <c r="Q20" s="162" t="str">
        <f t="shared" si="8"/>
        <v/>
      </c>
      <c r="R20" s="187"/>
    </row>
    <row r="21" spans="1:18" ht="29" customHeight="1" x14ac:dyDescent="0.2">
      <c r="A21" s="131">
        <v>2022</v>
      </c>
      <c r="B21" s="32">
        <v>16300</v>
      </c>
      <c r="C21" s="33" t="s">
        <v>60</v>
      </c>
      <c r="D21" s="34" t="s">
        <v>63</v>
      </c>
      <c r="E21" s="35" t="s">
        <v>62</v>
      </c>
      <c r="F21" s="35" t="s">
        <v>61</v>
      </c>
      <c r="G21" s="167">
        <v>0</v>
      </c>
      <c r="H21" s="37">
        <v>0.85809999999999997</v>
      </c>
      <c r="I21" s="37">
        <v>0</v>
      </c>
      <c r="J21" s="115">
        <v>0.85829999999999995</v>
      </c>
      <c r="K21" s="38">
        <v>-2.4E-2</v>
      </c>
      <c r="L21" s="61"/>
      <c r="M21" s="146"/>
      <c r="N21" s="147"/>
      <c r="O21" s="156" t="str">
        <f t="shared" si="3"/>
        <v/>
      </c>
      <c r="P21" s="39" t="str">
        <f t="shared" si="4"/>
        <v/>
      </c>
      <c r="Q21" s="162" t="str">
        <f t="shared" si="5"/>
        <v/>
      </c>
      <c r="R21" s="187"/>
    </row>
    <row r="22" spans="1:18" ht="29" customHeight="1" x14ac:dyDescent="0.2">
      <c r="A22" s="160"/>
      <c r="B22" s="32"/>
      <c r="C22" s="33" t="s">
        <v>64</v>
      </c>
      <c r="D22" s="34" t="s">
        <v>65</v>
      </c>
      <c r="E22" s="35" t="s">
        <v>66</v>
      </c>
      <c r="F22" s="35"/>
      <c r="G22" s="46">
        <v>0.84250000000000003</v>
      </c>
      <c r="H22" s="174">
        <v>0.81889999999999996</v>
      </c>
      <c r="I22" s="37"/>
      <c r="J22" s="115">
        <v>-1.6E-2</v>
      </c>
      <c r="K22" s="38">
        <v>-2.4E-2</v>
      </c>
      <c r="L22" s="61"/>
      <c r="M22" s="146"/>
      <c r="N22" s="147"/>
      <c r="O22" s="156" t="str">
        <f t="shared" si="3"/>
        <v/>
      </c>
      <c r="P22" s="39" t="str">
        <f t="shared" si="4"/>
        <v/>
      </c>
      <c r="Q22" s="162" t="str">
        <f t="shared" si="5"/>
        <v/>
      </c>
      <c r="R22" s="187"/>
    </row>
    <row r="23" spans="1:18" ht="29" customHeight="1" x14ac:dyDescent="0.2">
      <c r="A23" s="159"/>
      <c r="B23" s="32">
        <v>1254</v>
      </c>
      <c r="C23" s="33" t="s">
        <v>79</v>
      </c>
      <c r="D23" s="34">
        <v>93499575</v>
      </c>
      <c r="E23" s="35" t="s">
        <v>19</v>
      </c>
      <c r="F23" s="35"/>
      <c r="G23" s="46">
        <v>0.82679999999999998</v>
      </c>
      <c r="H23" s="173">
        <v>0.80310000000000004</v>
      </c>
      <c r="I23" s="37"/>
      <c r="J23" s="175">
        <v>-1.6E-2</v>
      </c>
      <c r="K23" s="38">
        <v>-2.4E-2</v>
      </c>
      <c r="L23" s="64">
        <f>H23+J23</f>
        <v>0.78710000000000002</v>
      </c>
      <c r="M23" s="146">
        <v>0.5</v>
      </c>
      <c r="N23" s="152">
        <v>0.55847222222222215</v>
      </c>
      <c r="O23" s="156">
        <f>IF(N23="","",N23-M23)</f>
        <v>5.8472222222222148E-2</v>
      </c>
      <c r="P23" s="39">
        <f>IF(N23="","",SUM((HOUR(O23)*3600))+(MINUTE(O23)*60)+(SECOND(O23)))</f>
        <v>5052</v>
      </c>
      <c r="Q23" s="162">
        <f>IF(L23="","",P23*L23)</f>
        <v>3976.4292</v>
      </c>
      <c r="R23" s="187">
        <v>6</v>
      </c>
    </row>
    <row r="24" spans="1:18" ht="29" customHeight="1" x14ac:dyDescent="0.2">
      <c r="A24" s="139">
        <v>2016</v>
      </c>
      <c r="B24" s="32">
        <v>6051</v>
      </c>
      <c r="C24" s="33" t="s">
        <v>83</v>
      </c>
      <c r="D24" s="34" t="s">
        <v>81</v>
      </c>
      <c r="E24" s="35" t="s">
        <v>82</v>
      </c>
      <c r="F24" s="35" t="s">
        <v>84</v>
      </c>
      <c r="G24" s="179">
        <v>0.91459999999999997</v>
      </c>
      <c r="H24" s="173">
        <v>0.88980000000000004</v>
      </c>
      <c r="I24" s="37"/>
      <c r="J24" s="175">
        <v>-1.6E-2</v>
      </c>
      <c r="K24" s="38">
        <v>-2.4E-2</v>
      </c>
      <c r="L24" s="63">
        <f>H24+J24</f>
        <v>0.87380000000000002</v>
      </c>
      <c r="M24" s="146">
        <v>0.5</v>
      </c>
      <c r="N24" s="147">
        <v>0.55672453703703706</v>
      </c>
      <c r="O24" s="156">
        <f t="shared" si="3"/>
        <v>5.6724537037037059E-2</v>
      </c>
      <c r="P24" s="39">
        <f t="shared" si="4"/>
        <v>4901</v>
      </c>
      <c r="Q24" s="162">
        <f t="shared" si="5"/>
        <v>4282.4938000000002</v>
      </c>
      <c r="R24" s="187">
        <v>9</v>
      </c>
    </row>
    <row r="25" spans="1:18" ht="29" customHeight="1" x14ac:dyDescent="0.2">
      <c r="A25" s="131">
        <v>2022</v>
      </c>
      <c r="B25" s="108">
        <v>10742</v>
      </c>
      <c r="C25" s="33" t="s">
        <v>86</v>
      </c>
      <c r="D25" s="96">
        <v>93030677</v>
      </c>
      <c r="E25" s="35" t="s">
        <v>55</v>
      </c>
      <c r="F25" s="95" t="str">
        <f>Hovedark!F25</f>
        <v>Fantasea</v>
      </c>
      <c r="G25" s="167">
        <v>0.95689999999999997</v>
      </c>
      <c r="H25" s="173">
        <v>0.91180000000000005</v>
      </c>
      <c r="I25" s="37">
        <v>0.9546</v>
      </c>
      <c r="J25" s="115">
        <v>-1.6E-2</v>
      </c>
      <c r="K25" s="38">
        <v>-2.4E-2</v>
      </c>
      <c r="L25" s="63">
        <f>H25</f>
        <v>0.91180000000000005</v>
      </c>
      <c r="M25" s="146">
        <v>0.5</v>
      </c>
      <c r="N25" s="153">
        <v>0.55236111111111108</v>
      </c>
      <c r="O25" s="156">
        <f t="shared" ref="O25:O28" si="9">IF(N25="","",N25-M25)</f>
        <v>5.2361111111111081E-2</v>
      </c>
      <c r="P25" s="39">
        <f t="shared" ref="P25:P29" si="10">IF(N25="","",SUM((HOUR(O25)*3600))+(MINUTE(O25)*60)+(SECOND(O25)))</f>
        <v>4524</v>
      </c>
      <c r="Q25" s="162">
        <f t="shared" ref="Q25:Q29" si="11">IF(L25="","",P25*L25)</f>
        <v>4124.9832000000006</v>
      </c>
      <c r="R25" s="108">
        <v>8</v>
      </c>
    </row>
    <row r="26" spans="1:18" ht="29" customHeight="1" x14ac:dyDescent="0.2">
      <c r="A26" s="140" t="s">
        <v>105</v>
      </c>
      <c r="B26" s="108">
        <v>11168</v>
      </c>
      <c r="C26" s="33" t="s">
        <v>95</v>
      </c>
      <c r="D26" s="96">
        <v>93030679</v>
      </c>
      <c r="E26" s="35" t="s">
        <v>94</v>
      </c>
      <c r="F26" s="95" t="s">
        <v>102</v>
      </c>
      <c r="G26" s="176">
        <v>0.99109999999999998</v>
      </c>
      <c r="H26" s="37">
        <v>0.94269999999999998</v>
      </c>
      <c r="I26" s="37">
        <v>0.98360000000000003</v>
      </c>
      <c r="J26" s="115">
        <v>-1.6E-2</v>
      </c>
      <c r="K26" s="38">
        <v>-2.4E-2</v>
      </c>
      <c r="L26" s="63">
        <f>G26</f>
        <v>0.99109999999999998</v>
      </c>
      <c r="M26" s="146">
        <v>0.5</v>
      </c>
      <c r="N26" s="153">
        <v>0.54442129629629632</v>
      </c>
      <c r="O26" s="156">
        <f t="shared" si="9"/>
        <v>4.442129629629632E-2</v>
      </c>
      <c r="P26" s="39">
        <f t="shared" si="10"/>
        <v>3838</v>
      </c>
      <c r="Q26" s="162">
        <f t="shared" si="11"/>
        <v>3803.8418000000001</v>
      </c>
      <c r="R26" s="108">
        <v>4</v>
      </c>
    </row>
    <row r="27" spans="1:18" ht="29" customHeight="1" x14ac:dyDescent="0.2">
      <c r="A27" s="140" t="s">
        <v>105</v>
      </c>
      <c r="B27" s="118">
        <v>6609</v>
      </c>
      <c r="C27" s="119" t="s">
        <v>106</v>
      </c>
      <c r="D27" s="120"/>
      <c r="E27" s="121" t="s">
        <v>96</v>
      </c>
      <c r="F27" s="122" t="s">
        <v>101</v>
      </c>
      <c r="G27" s="168">
        <v>0.96699999999999997</v>
      </c>
      <c r="H27" s="169">
        <v>0.93179999999999996</v>
      </c>
      <c r="I27" s="169">
        <v>0.96030000000000004</v>
      </c>
      <c r="J27" s="123">
        <v>-1.6E-2</v>
      </c>
      <c r="K27" s="124">
        <v>-2.4E-2</v>
      </c>
      <c r="L27" s="125"/>
      <c r="M27" s="154"/>
      <c r="N27" s="154"/>
      <c r="O27" s="156" t="str">
        <f t="shared" si="9"/>
        <v/>
      </c>
      <c r="P27" s="39" t="str">
        <f t="shared" si="10"/>
        <v/>
      </c>
      <c r="Q27" s="162" t="str">
        <f t="shared" si="11"/>
        <v/>
      </c>
      <c r="R27" s="188"/>
    </row>
    <row r="28" spans="1:18" ht="29" customHeight="1" x14ac:dyDescent="0.2">
      <c r="A28" s="140" t="s">
        <v>105</v>
      </c>
      <c r="B28" s="108">
        <v>5760</v>
      </c>
      <c r="C28" s="33" t="s">
        <v>74</v>
      </c>
      <c r="D28" s="34" t="s">
        <v>111</v>
      </c>
      <c r="E28" s="35" t="s">
        <v>147</v>
      </c>
      <c r="F28" s="166" t="s">
        <v>118</v>
      </c>
      <c r="G28" s="170">
        <v>0.84650000000000003</v>
      </c>
      <c r="H28" s="177">
        <v>0.82299999999999995</v>
      </c>
      <c r="I28" s="170">
        <v>0.83830000000000005</v>
      </c>
      <c r="J28" s="123">
        <v>-1.6E-2</v>
      </c>
      <c r="K28" s="124">
        <v>-2.4E-2</v>
      </c>
      <c r="L28" s="125">
        <f>H28</f>
        <v>0.82299999999999995</v>
      </c>
      <c r="M28" s="146">
        <v>0.5</v>
      </c>
      <c r="N28" s="154">
        <v>0.55423611111111104</v>
      </c>
      <c r="O28" s="156">
        <f t="shared" si="9"/>
        <v>5.4236111111111041E-2</v>
      </c>
      <c r="P28" s="39">
        <f t="shared" si="10"/>
        <v>4686</v>
      </c>
      <c r="Q28" s="162">
        <f t="shared" si="11"/>
        <v>3856.578</v>
      </c>
      <c r="R28" s="188">
        <v>5</v>
      </c>
    </row>
    <row r="29" spans="1:18" ht="29" customHeight="1" x14ac:dyDescent="0.2">
      <c r="A29" s="160" t="s">
        <v>130</v>
      </c>
      <c r="B29" s="144"/>
      <c r="C29" s="49" t="s">
        <v>126</v>
      </c>
      <c r="D29" s="49"/>
      <c r="E29" s="49" t="s">
        <v>127</v>
      </c>
      <c r="F29" s="49"/>
      <c r="G29" s="207">
        <v>0.91010000000000002</v>
      </c>
      <c r="H29" s="207">
        <v>0.87649999999999995</v>
      </c>
      <c r="I29" s="207">
        <v>0.89490000000000003</v>
      </c>
      <c r="J29" s="123">
        <v>-1.6E-2</v>
      </c>
      <c r="K29" s="191">
        <v>-2.4E-2</v>
      </c>
      <c r="L29" s="125"/>
      <c r="M29" s="154"/>
      <c r="N29" s="154"/>
      <c r="O29" s="154"/>
      <c r="P29" s="39" t="str">
        <f t="shared" si="10"/>
        <v/>
      </c>
      <c r="Q29" s="40" t="str">
        <f t="shared" si="11"/>
        <v/>
      </c>
      <c r="R29" s="126"/>
    </row>
    <row r="30" spans="1:18" ht="29" customHeight="1" x14ac:dyDescent="0.2">
      <c r="A30" s="141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155"/>
      <c r="N30" s="155"/>
      <c r="O30" s="155"/>
      <c r="P30" s="39" t="str">
        <f t="shared" si="4"/>
        <v/>
      </c>
      <c r="Q30" s="40" t="str">
        <f t="shared" si="5"/>
        <v/>
      </c>
      <c r="R30" s="144"/>
    </row>
    <row r="31" spans="1:18" x14ac:dyDescent="0.2">
      <c r="A31" s="141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155"/>
      <c r="N31" s="155"/>
      <c r="O31" s="155"/>
      <c r="P31" s="39" t="str">
        <f t="shared" si="4"/>
        <v/>
      </c>
      <c r="Q31" s="40" t="str">
        <f t="shared" si="5"/>
        <v/>
      </c>
      <c r="R31" s="144"/>
    </row>
  </sheetData>
  <pageMargins left="0" right="0" top="0.74803149606299213" bottom="0.74803149606299213" header="0.31496062992125984" footer="0.31496062992125984"/>
  <pageSetup paperSize="9" scale="6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BA953-0533-4E44-9DDC-13791858C774}">
  <sheetPr>
    <tabColor theme="5" tint="-0.249977111117893"/>
    <pageSetUpPr fitToPage="1"/>
  </sheetPr>
  <dimension ref="A1:R31"/>
  <sheetViews>
    <sheetView workbookViewId="0">
      <selection activeCell="T14" sqref="T14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  <col min="18" max="18" width="10.6640625" style="53"/>
  </cols>
  <sheetData>
    <row r="1" spans="1:18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256"/>
      <c r="L1" s="2"/>
      <c r="M1" s="2"/>
      <c r="N1" s="2"/>
      <c r="O1" s="2"/>
      <c r="P1" s="2"/>
      <c r="Q1" s="2"/>
      <c r="R1" s="4"/>
    </row>
    <row r="2" spans="1:18" ht="16" thickBot="1" x14ac:dyDescent="0.25">
      <c r="A2" s="129" t="s">
        <v>0</v>
      </c>
      <c r="B2" s="192"/>
      <c r="C2" s="84" t="s">
        <v>89</v>
      </c>
      <c r="D2" s="6"/>
      <c r="E2" s="7"/>
      <c r="F2" s="8" t="s">
        <v>1</v>
      </c>
      <c r="G2" s="9">
        <v>7</v>
      </c>
      <c r="H2" s="9"/>
      <c r="I2" s="10" t="s">
        <v>2</v>
      </c>
      <c r="J2" s="178">
        <v>45167</v>
      </c>
      <c r="K2" s="257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8" ht="43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58" t="s">
        <v>146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8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5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8" ht="29" customHeight="1" x14ac:dyDescent="0.2">
      <c r="A5" s="160" t="s">
        <v>130</v>
      </c>
      <c r="B5" s="32">
        <v>87</v>
      </c>
      <c r="C5" s="33" t="s">
        <v>72</v>
      </c>
      <c r="D5" s="34">
        <v>91769973</v>
      </c>
      <c r="E5" s="65" t="s">
        <v>73</v>
      </c>
      <c r="F5" s="35"/>
      <c r="G5" s="226">
        <v>0.85670000000000002</v>
      </c>
      <c r="H5" s="227">
        <v>0.82130000000000003</v>
      </c>
      <c r="I5" s="227">
        <v>0.84179999999999999</v>
      </c>
      <c r="J5" s="228">
        <f>H5-0.016</f>
        <v>0.80530000000000002</v>
      </c>
      <c r="K5" s="230">
        <f>H5-0.024</f>
        <v>0.79730000000000001</v>
      </c>
      <c r="L5" s="61"/>
      <c r="M5" s="146"/>
      <c r="N5" s="147"/>
      <c r="O5" s="156" t="str">
        <f t="shared" ref="O5:O28" si="0">IF(N5="","",N5-M5)</f>
        <v/>
      </c>
      <c r="P5" s="39" t="str">
        <f t="shared" ref="P5:P28" si="1">IF(N5="","",SUM((HOUR(O5)*3600))+(MINUTE(O5)*60)+(SECOND(O5)))</f>
        <v/>
      </c>
      <c r="Q5" s="40" t="str">
        <f t="shared" ref="Q5:Q28" si="2">IF(L5="","",P5*L5)</f>
        <v/>
      </c>
      <c r="R5" s="41"/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230">
        <v>0.90910000000000002</v>
      </c>
      <c r="H6" s="230">
        <v>0.87450000000000006</v>
      </c>
      <c r="I6" s="230">
        <v>0.90059999999999996</v>
      </c>
      <c r="J6" s="228">
        <f t="shared" ref="J6:J9" si="3">H6-0.016</f>
        <v>0.85850000000000004</v>
      </c>
      <c r="K6" s="230">
        <f t="shared" ref="K6:K9" si="4">H6-0.024</f>
        <v>0.85050000000000003</v>
      </c>
      <c r="L6" s="61">
        <f>G6</f>
        <v>0.90910000000000002</v>
      </c>
      <c r="M6" s="146">
        <v>0.75</v>
      </c>
      <c r="N6" s="147">
        <v>0.79401620370370374</v>
      </c>
      <c r="O6" s="156">
        <f t="shared" si="0"/>
        <v>4.4016203703703738E-2</v>
      </c>
      <c r="P6" s="39">
        <f t="shared" si="1"/>
        <v>3803</v>
      </c>
      <c r="Q6" s="40">
        <f t="shared" si="2"/>
        <v>3457.3072999999999</v>
      </c>
      <c r="R6" s="41">
        <v>1</v>
      </c>
    </row>
    <row r="7" spans="1:18" ht="29" customHeight="1" x14ac:dyDescent="0.2">
      <c r="A7" s="134" t="s">
        <v>134</v>
      </c>
      <c r="B7" s="32">
        <v>5828</v>
      </c>
      <c r="C7" s="35" t="s">
        <v>76</v>
      </c>
      <c r="D7" s="93" t="s">
        <v>77</v>
      </c>
      <c r="E7" s="65" t="s">
        <v>153</v>
      </c>
      <c r="F7" s="35" t="s">
        <v>78</v>
      </c>
      <c r="G7" s="230">
        <v>0.90910000000000002</v>
      </c>
      <c r="H7" s="230">
        <v>0.87450000000000006</v>
      </c>
      <c r="I7" s="230">
        <v>0.90059999999999996</v>
      </c>
      <c r="J7" s="228">
        <f t="shared" si="3"/>
        <v>0.85850000000000004</v>
      </c>
      <c r="K7" s="230">
        <f t="shared" si="4"/>
        <v>0.85050000000000003</v>
      </c>
      <c r="L7" s="61">
        <f>G7</f>
        <v>0.90910000000000002</v>
      </c>
      <c r="M7" s="146">
        <v>0.75</v>
      </c>
      <c r="N7" s="147">
        <v>0.79699074074074072</v>
      </c>
      <c r="O7" s="156">
        <f t="shared" si="0"/>
        <v>4.6990740740740722E-2</v>
      </c>
      <c r="P7" s="39">
        <f t="shared" si="1"/>
        <v>4060</v>
      </c>
      <c r="Q7" s="40">
        <f t="shared" si="2"/>
        <v>3690.9459999999999</v>
      </c>
      <c r="R7" s="41">
        <v>2</v>
      </c>
    </row>
    <row r="8" spans="1:18" ht="29" customHeight="1" x14ac:dyDescent="0.2">
      <c r="A8" s="171" t="s">
        <v>135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230">
        <v>0.90910000000000002</v>
      </c>
      <c r="H8" s="230">
        <v>0.87450000000000006</v>
      </c>
      <c r="I8" s="230">
        <v>0.90059999999999996</v>
      </c>
      <c r="J8" s="228">
        <f t="shared" si="3"/>
        <v>0.85850000000000004</v>
      </c>
      <c r="K8" s="230">
        <f t="shared" si="4"/>
        <v>0.85050000000000003</v>
      </c>
      <c r="L8" s="61"/>
      <c r="M8" s="146"/>
      <c r="N8" s="147"/>
      <c r="O8" s="156" t="str">
        <f t="shared" si="0"/>
        <v/>
      </c>
      <c r="P8" s="39" t="str">
        <f t="shared" si="1"/>
        <v/>
      </c>
      <c r="Q8" s="40" t="s">
        <v>131</v>
      </c>
      <c r="R8" s="41">
        <v>4</v>
      </c>
    </row>
    <row r="9" spans="1:18" ht="29" customHeight="1" thickBot="1" x14ac:dyDescent="0.25">
      <c r="A9" s="213" t="s">
        <v>135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230">
        <v>0.90910000000000002</v>
      </c>
      <c r="H9" s="230">
        <v>0.87450000000000006</v>
      </c>
      <c r="I9" s="230">
        <v>0.90059999999999996</v>
      </c>
      <c r="J9" s="228">
        <f t="shared" si="3"/>
        <v>0.85850000000000004</v>
      </c>
      <c r="K9" s="230">
        <f t="shared" si="4"/>
        <v>0.85050000000000003</v>
      </c>
      <c r="L9" s="78">
        <f>G9</f>
        <v>0.90910000000000002</v>
      </c>
      <c r="M9" s="148">
        <v>0.75</v>
      </c>
      <c r="N9" s="149">
        <v>0.79780092592592589</v>
      </c>
      <c r="O9" s="202">
        <f t="shared" si="0"/>
        <v>4.7800925925925886E-2</v>
      </c>
      <c r="P9" s="79">
        <f t="shared" si="1"/>
        <v>4130</v>
      </c>
      <c r="Q9" s="80">
        <f t="shared" si="2"/>
        <v>3754.5830000000001</v>
      </c>
      <c r="R9" s="81">
        <v>3</v>
      </c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233"/>
      <c r="H10" s="234"/>
      <c r="I10" s="235"/>
      <c r="J10" s="236"/>
      <c r="K10" s="235"/>
      <c r="L10" s="107"/>
      <c r="M10" s="148"/>
      <c r="N10" s="149"/>
      <c r="O10" s="202" t="str">
        <f t="shared" si="0"/>
        <v/>
      </c>
      <c r="P10" s="79" t="str">
        <f t="shared" si="1"/>
        <v/>
      </c>
      <c r="Q10" s="80" t="str">
        <f t="shared" si="2"/>
        <v/>
      </c>
      <c r="R10" s="90"/>
    </row>
    <row r="11" spans="1:18" ht="29" customHeight="1" x14ac:dyDescent="0.2">
      <c r="A11" s="143" t="s">
        <v>137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226">
        <f>0.9723*1.005</f>
        <v>0.97716149999999991</v>
      </c>
      <c r="H11" s="237">
        <f>0.8925*1.005</f>
        <v>0.89696249999999988</v>
      </c>
      <c r="I11" s="237">
        <f>0.9606*1.005</f>
        <v>0.9654029999999999</v>
      </c>
      <c r="J11" s="228">
        <f t="shared" ref="J11:J28" si="5">H11-0.016</f>
        <v>0.88096249999999987</v>
      </c>
      <c r="K11" s="230">
        <f t="shared" ref="K11:K28" si="6">H11-0.024</f>
        <v>0.87296249999999986</v>
      </c>
      <c r="L11" s="72"/>
      <c r="M11" s="146"/>
      <c r="N11" s="147"/>
      <c r="O11" s="156" t="str">
        <f t="shared" si="0"/>
        <v/>
      </c>
      <c r="P11" s="39" t="str">
        <f t="shared" si="1"/>
        <v/>
      </c>
      <c r="Q11" s="40" t="str">
        <f t="shared" si="2"/>
        <v/>
      </c>
      <c r="R11" s="41"/>
    </row>
    <row r="12" spans="1:18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239">
        <v>0.92159999999999997</v>
      </c>
      <c r="H12" s="230">
        <v>0.87390000000000001</v>
      </c>
      <c r="I12" s="230">
        <v>0.91359999999999997</v>
      </c>
      <c r="J12" s="228">
        <f t="shared" si="5"/>
        <v>0.8579</v>
      </c>
      <c r="K12" s="230">
        <f t="shared" si="6"/>
        <v>0.84989999999999999</v>
      </c>
      <c r="L12" s="61">
        <f>H12</f>
        <v>0.87390000000000001</v>
      </c>
      <c r="M12" s="146">
        <v>0.75</v>
      </c>
      <c r="N12" s="147">
        <v>0.79732638888888896</v>
      </c>
      <c r="O12" s="156">
        <f t="shared" si="0"/>
        <v>4.7326388888888959E-2</v>
      </c>
      <c r="P12" s="39">
        <f t="shared" si="1"/>
        <v>4089</v>
      </c>
      <c r="Q12" s="40">
        <f t="shared" si="2"/>
        <v>3573.3771000000002</v>
      </c>
      <c r="R12" s="41">
        <v>3</v>
      </c>
    </row>
    <row r="13" spans="1:18" ht="29" customHeight="1" x14ac:dyDescent="0.2">
      <c r="A13" s="159" t="s">
        <v>139</v>
      </c>
      <c r="B13" s="32">
        <v>15551</v>
      </c>
      <c r="C13" s="33" t="s">
        <v>35</v>
      </c>
      <c r="D13" s="43">
        <v>91747027</v>
      </c>
      <c r="E13" s="44" t="s">
        <v>36</v>
      </c>
      <c r="F13" s="35" t="s">
        <v>37</v>
      </c>
      <c r="G13" s="226">
        <f>0.9369*1.005</f>
        <v>0.94158449999999982</v>
      </c>
      <c r="H13" s="227">
        <f>G13-0.025</f>
        <v>0.9165844999999998</v>
      </c>
      <c r="I13" s="230"/>
      <c r="J13" s="228">
        <f t="shared" si="5"/>
        <v>0.90058449999999979</v>
      </c>
      <c r="K13" s="230">
        <f t="shared" si="6"/>
        <v>0.89258449999999978</v>
      </c>
      <c r="L13" s="61"/>
      <c r="M13" s="146"/>
      <c r="N13" s="147"/>
      <c r="O13" s="156" t="str">
        <f t="shared" si="0"/>
        <v/>
      </c>
      <c r="P13" s="39" t="str">
        <f t="shared" si="1"/>
        <v/>
      </c>
      <c r="Q13" s="40" t="str">
        <f t="shared" si="2"/>
        <v/>
      </c>
      <c r="R13" s="41" t="s">
        <v>121</v>
      </c>
    </row>
    <row r="14" spans="1:18" ht="29" customHeight="1" x14ac:dyDescent="0.2">
      <c r="A14" s="194" t="s">
        <v>105</v>
      </c>
      <c r="B14" s="32">
        <v>9801</v>
      </c>
      <c r="C14" s="33" t="s">
        <v>41</v>
      </c>
      <c r="D14" s="34">
        <v>91357059</v>
      </c>
      <c r="E14" s="35" t="s">
        <v>42</v>
      </c>
      <c r="F14" s="35" t="s">
        <v>43</v>
      </c>
      <c r="G14" s="239">
        <f>0.937</f>
        <v>0.93700000000000006</v>
      </c>
      <c r="H14" s="230">
        <v>0.88260000000000005</v>
      </c>
      <c r="I14" s="230">
        <v>0.92310000000000003</v>
      </c>
      <c r="J14" s="228">
        <f t="shared" si="5"/>
        <v>0.86660000000000004</v>
      </c>
      <c r="K14" s="230">
        <f t="shared" si="6"/>
        <v>0.85860000000000003</v>
      </c>
      <c r="L14" s="61"/>
      <c r="M14" s="146"/>
      <c r="N14" s="147"/>
      <c r="O14" s="156" t="str">
        <f t="shared" si="0"/>
        <v/>
      </c>
      <c r="P14" s="39" t="str">
        <f t="shared" si="1"/>
        <v/>
      </c>
      <c r="Q14" s="40" t="str">
        <f t="shared" si="2"/>
        <v/>
      </c>
      <c r="R14" s="41"/>
    </row>
    <row r="15" spans="1:18" ht="29" customHeight="1" x14ac:dyDescent="0.2">
      <c r="A15" s="159" t="s">
        <v>138</v>
      </c>
      <c r="B15" s="32">
        <v>10421</v>
      </c>
      <c r="C15" s="33" t="s">
        <v>44</v>
      </c>
      <c r="D15" s="117">
        <v>91849410</v>
      </c>
      <c r="E15" s="45" t="s">
        <v>45</v>
      </c>
      <c r="F15" s="35" t="s">
        <v>46</v>
      </c>
      <c r="G15" s="226">
        <f>1.0472*1.005</f>
        <v>1.0524359999999997</v>
      </c>
      <c r="H15" s="227">
        <f>1.0034*1.005</f>
        <v>1.0084169999999999</v>
      </c>
      <c r="I15" s="227">
        <f>1.0354*1.005</f>
        <v>1.0405770000000001</v>
      </c>
      <c r="J15" s="228">
        <f t="shared" si="5"/>
        <v>0.99241699999999988</v>
      </c>
      <c r="K15" s="230">
        <f t="shared" si="6"/>
        <v>0.98441699999999988</v>
      </c>
      <c r="L15" s="61"/>
      <c r="M15" s="146"/>
      <c r="N15" s="147"/>
      <c r="O15" s="156" t="str">
        <f t="shared" si="0"/>
        <v/>
      </c>
      <c r="P15" s="39" t="str">
        <f t="shared" si="1"/>
        <v/>
      </c>
      <c r="Q15" s="40" t="str">
        <f t="shared" si="2"/>
        <v/>
      </c>
      <c r="R15" s="41"/>
    </row>
    <row r="16" spans="1:18" ht="29" customHeight="1" x14ac:dyDescent="0.2">
      <c r="A16" s="131" t="s">
        <v>140</v>
      </c>
      <c r="B16" s="32">
        <v>10528</v>
      </c>
      <c r="C16" s="33" t="s">
        <v>47</v>
      </c>
      <c r="D16" s="34" t="s">
        <v>48</v>
      </c>
      <c r="E16" s="45" t="s">
        <v>49</v>
      </c>
      <c r="F16" s="35" t="s">
        <v>50</v>
      </c>
      <c r="G16" s="227">
        <f>0.9897*1.005</f>
        <v>0.99464849999999994</v>
      </c>
      <c r="H16" s="227">
        <f>0.9561*1.005</f>
        <v>0.9608804999999998</v>
      </c>
      <c r="I16" s="227">
        <f>0.9787*1.005</f>
        <v>0.9835934999999999</v>
      </c>
      <c r="J16" s="228">
        <f t="shared" si="5"/>
        <v>0.94488049999999979</v>
      </c>
      <c r="K16" s="230">
        <f t="shared" si="6"/>
        <v>0.93688049999999978</v>
      </c>
      <c r="L16" s="61"/>
      <c r="M16" s="146"/>
      <c r="N16" s="147"/>
      <c r="O16" s="156" t="str">
        <f t="shared" si="0"/>
        <v/>
      </c>
      <c r="P16" s="39" t="str">
        <f t="shared" si="1"/>
        <v/>
      </c>
      <c r="Q16" s="40" t="str">
        <f t="shared" si="2"/>
        <v/>
      </c>
      <c r="R16" s="41"/>
    </row>
    <row r="17" spans="1:18" ht="29" customHeight="1" x14ac:dyDescent="0.2">
      <c r="A17" s="134" t="s">
        <v>105</v>
      </c>
      <c r="B17" s="32">
        <v>15028</v>
      </c>
      <c r="C17" s="33" t="s">
        <v>51</v>
      </c>
      <c r="D17" s="34" t="s">
        <v>52</v>
      </c>
      <c r="E17" s="35" t="s">
        <v>53</v>
      </c>
      <c r="F17" s="35" t="s">
        <v>54</v>
      </c>
      <c r="G17" s="230">
        <v>1.0379</v>
      </c>
      <c r="H17" s="230">
        <v>0.98650000000000004</v>
      </c>
      <c r="I17" s="230">
        <v>1.0278</v>
      </c>
      <c r="J17" s="228">
        <f t="shared" si="5"/>
        <v>0.97050000000000003</v>
      </c>
      <c r="K17" s="230">
        <f t="shared" si="6"/>
        <v>0.96250000000000002</v>
      </c>
      <c r="L17" s="61">
        <f>J17</f>
        <v>0.97050000000000003</v>
      </c>
      <c r="M17" s="146">
        <v>0.75</v>
      </c>
      <c r="N17" s="147">
        <v>0.79304398148148147</v>
      </c>
      <c r="O17" s="156">
        <f t="shared" si="0"/>
        <v>4.3043981481481475E-2</v>
      </c>
      <c r="P17" s="39">
        <f t="shared" si="1"/>
        <v>3719</v>
      </c>
      <c r="Q17" s="40">
        <f t="shared" si="2"/>
        <v>3609.2895000000003</v>
      </c>
      <c r="R17" s="41">
        <v>4</v>
      </c>
    </row>
    <row r="18" spans="1:18" ht="29" customHeight="1" x14ac:dyDescent="0.2">
      <c r="A18" s="134" t="s">
        <v>105</v>
      </c>
      <c r="B18" s="32">
        <v>10482</v>
      </c>
      <c r="C18" s="33" t="s">
        <v>56</v>
      </c>
      <c r="D18" s="34">
        <v>95031701</v>
      </c>
      <c r="E18" s="35" t="s">
        <v>49</v>
      </c>
      <c r="F18" s="35" t="s">
        <v>110</v>
      </c>
      <c r="G18" s="240">
        <v>0.96289999999999998</v>
      </c>
      <c r="H18" s="230">
        <v>0.91649999999999998</v>
      </c>
      <c r="I18" s="230">
        <v>0.94950000000000001</v>
      </c>
      <c r="J18" s="228">
        <f t="shared" si="5"/>
        <v>0.90049999999999997</v>
      </c>
      <c r="K18" s="230">
        <f t="shared" si="6"/>
        <v>0.89249999999999996</v>
      </c>
      <c r="L18" s="61">
        <f>J18</f>
        <v>0.90049999999999997</v>
      </c>
      <c r="M18" s="146">
        <v>0.75</v>
      </c>
      <c r="N18" s="147">
        <v>0.79643518518518519</v>
      </c>
      <c r="O18" s="156">
        <f t="shared" si="0"/>
        <v>4.643518518518519E-2</v>
      </c>
      <c r="P18" s="39">
        <f t="shared" si="1"/>
        <v>4012</v>
      </c>
      <c r="Q18" s="40">
        <f t="shared" si="2"/>
        <v>3612.806</v>
      </c>
      <c r="R18" s="196">
        <v>5</v>
      </c>
    </row>
    <row r="19" spans="1:18" ht="29" customHeight="1" x14ac:dyDescent="0.2">
      <c r="A19" s="171" t="s">
        <v>105</v>
      </c>
      <c r="B19" s="32">
        <v>12245</v>
      </c>
      <c r="C19" s="33" t="s">
        <v>57</v>
      </c>
      <c r="D19" s="34" t="s">
        <v>58</v>
      </c>
      <c r="E19" s="35" t="s">
        <v>59</v>
      </c>
      <c r="F19" s="35"/>
      <c r="G19" s="240">
        <v>0.97940000000000005</v>
      </c>
      <c r="H19" s="230">
        <v>0.92900000000000005</v>
      </c>
      <c r="I19" s="230">
        <v>0.97170000000000001</v>
      </c>
      <c r="J19" s="228">
        <f t="shared" si="5"/>
        <v>0.91300000000000003</v>
      </c>
      <c r="K19" s="230">
        <f t="shared" si="6"/>
        <v>0.90500000000000003</v>
      </c>
      <c r="L19" s="61"/>
      <c r="M19" s="146"/>
      <c r="N19" s="147"/>
      <c r="O19" s="156" t="str">
        <f t="shared" si="0"/>
        <v/>
      </c>
      <c r="P19" s="39" t="str">
        <f t="shared" si="1"/>
        <v/>
      </c>
      <c r="Q19" s="40" t="str">
        <f t="shared" si="2"/>
        <v/>
      </c>
      <c r="R19" s="196"/>
    </row>
    <row r="20" spans="1:18" ht="29" customHeight="1" x14ac:dyDescent="0.2">
      <c r="A20" s="131" t="s">
        <v>140</v>
      </c>
      <c r="B20" s="32">
        <v>16300</v>
      </c>
      <c r="C20" s="33" t="s">
        <v>60</v>
      </c>
      <c r="D20" s="34" t="s">
        <v>63</v>
      </c>
      <c r="E20" s="35" t="s">
        <v>62</v>
      </c>
      <c r="F20" s="35" t="s">
        <v>61</v>
      </c>
      <c r="G20" s="240"/>
      <c r="H20" s="227">
        <f>0.8581*1.005</f>
        <v>0.86239049999999984</v>
      </c>
      <c r="I20" s="230"/>
      <c r="J20" s="228">
        <f t="shared" si="5"/>
        <v>0.84639049999999982</v>
      </c>
      <c r="K20" s="230">
        <f t="shared" si="6"/>
        <v>0.83839049999999982</v>
      </c>
      <c r="L20" s="61"/>
      <c r="M20" s="146"/>
      <c r="N20" s="147"/>
      <c r="O20" s="156" t="str">
        <f t="shared" si="0"/>
        <v/>
      </c>
      <c r="P20" s="39" t="str">
        <f t="shared" si="1"/>
        <v/>
      </c>
      <c r="Q20" s="40" t="str">
        <f t="shared" si="2"/>
        <v/>
      </c>
      <c r="R20" s="196"/>
    </row>
    <row r="21" spans="1:18" ht="29" customHeight="1" x14ac:dyDescent="0.2">
      <c r="A21" s="159" t="s">
        <v>141</v>
      </c>
      <c r="B21" s="32" t="s">
        <v>142</v>
      </c>
      <c r="C21" s="33" t="s">
        <v>64</v>
      </c>
      <c r="D21" s="34" t="s">
        <v>65</v>
      </c>
      <c r="E21" s="35" t="s">
        <v>66</v>
      </c>
      <c r="F21" s="35"/>
      <c r="G21" s="226">
        <v>0.84250000000000003</v>
      </c>
      <c r="H21" s="227">
        <v>0.80249999999999999</v>
      </c>
      <c r="I21" s="227">
        <v>0.79610000000000003</v>
      </c>
      <c r="J21" s="228">
        <f t="shared" si="5"/>
        <v>0.78649999999999998</v>
      </c>
      <c r="K21" s="230">
        <f t="shared" si="6"/>
        <v>0.77849999999999997</v>
      </c>
      <c r="L21" s="61"/>
      <c r="M21" s="146"/>
      <c r="N21" s="147"/>
      <c r="O21" s="156" t="str">
        <f t="shared" si="0"/>
        <v/>
      </c>
      <c r="P21" s="39" t="str">
        <f t="shared" si="1"/>
        <v/>
      </c>
      <c r="Q21" s="40" t="str">
        <f t="shared" si="2"/>
        <v/>
      </c>
      <c r="R21" s="196"/>
    </row>
    <row r="22" spans="1:18" ht="29" customHeight="1" x14ac:dyDescent="0.2">
      <c r="A22" s="140" t="s">
        <v>105</v>
      </c>
      <c r="B22" s="32">
        <v>1254</v>
      </c>
      <c r="C22" s="33" t="s">
        <v>79</v>
      </c>
      <c r="D22" s="34">
        <v>93499575</v>
      </c>
      <c r="E22" s="35" t="s">
        <v>19</v>
      </c>
      <c r="F22" s="35"/>
      <c r="G22" s="239"/>
      <c r="H22" s="230">
        <v>0.80310000000000004</v>
      </c>
      <c r="I22" s="230"/>
      <c r="J22" s="228">
        <f t="shared" si="5"/>
        <v>0.78710000000000002</v>
      </c>
      <c r="K22" s="230">
        <f t="shared" si="6"/>
        <v>0.77910000000000001</v>
      </c>
      <c r="L22" s="64"/>
      <c r="M22" s="146"/>
      <c r="N22" s="147"/>
      <c r="O22" s="156" t="str">
        <f t="shared" si="0"/>
        <v/>
      </c>
      <c r="P22" s="39" t="str">
        <f t="shared" si="1"/>
        <v/>
      </c>
      <c r="Q22" s="40" t="str">
        <f t="shared" si="2"/>
        <v/>
      </c>
      <c r="R22" s="196"/>
    </row>
    <row r="23" spans="1:18" ht="29" customHeight="1" x14ac:dyDescent="0.2">
      <c r="A23" s="159" t="s">
        <v>143</v>
      </c>
      <c r="B23" s="32">
        <v>6051</v>
      </c>
      <c r="C23" s="33" t="s">
        <v>83</v>
      </c>
      <c r="D23" s="34" t="s">
        <v>81</v>
      </c>
      <c r="E23" s="35" t="s">
        <v>82</v>
      </c>
      <c r="F23" s="35" t="s">
        <v>84</v>
      </c>
      <c r="G23" s="241">
        <v>0.9143</v>
      </c>
      <c r="H23" s="227">
        <v>0.88319999999999999</v>
      </c>
      <c r="I23" s="227">
        <v>0.90549999999999997</v>
      </c>
      <c r="J23" s="228">
        <f t="shared" si="5"/>
        <v>0.86719999999999997</v>
      </c>
      <c r="K23" s="230">
        <f t="shared" si="6"/>
        <v>0.85919999999999996</v>
      </c>
      <c r="L23" s="63"/>
      <c r="M23" s="146"/>
      <c r="N23" s="147"/>
      <c r="O23" s="156" t="str">
        <f t="shared" si="0"/>
        <v/>
      </c>
      <c r="P23" s="39" t="str">
        <f t="shared" si="1"/>
        <v/>
      </c>
      <c r="Q23" s="40" t="str">
        <f t="shared" si="2"/>
        <v/>
      </c>
      <c r="R23" s="196"/>
    </row>
    <row r="24" spans="1:18" ht="29" customHeight="1" x14ac:dyDescent="0.2">
      <c r="A24" s="140" t="s">
        <v>105</v>
      </c>
      <c r="B24" s="108">
        <v>10742</v>
      </c>
      <c r="C24" s="33" t="s">
        <v>86</v>
      </c>
      <c r="D24" s="96">
        <v>93030677</v>
      </c>
      <c r="E24" s="35" t="s">
        <v>55</v>
      </c>
      <c r="F24" s="95" t="s">
        <v>129</v>
      </c>
      <c r="G24" s="240">
        <v>0.96519999999999995</v>
      </c>
      <c r="H24" s="230">
        <v>0.91849999999999998</v>
      </c>
      <c r="I24" s="230">
        <v>0.95860000000000001</v>
      </c>
      <c r="J24" s="228">
        <f t="shared" si="5"/>
        <v>0.90249999999999997</v>
      </c>
      <c r="K24" s="230">
        <f t="shared" si="6"/>
        <v>0.89449999999999996</v>
      </c>
      <c r="L24" s="63">
        <f>G24</f>
        <v>0.96519999999999995</v>
      </c>
      <c r="M24" s="146">
        <v>0.75</v>
      </c>
      <c r="N24" s="147">
        <v>0.79864583333333339</v>
      </c>
      <c r="O24" s="156">
        <f t="shared" si="0"/>
        <v>4.8645833333333388E-2</v>
      </c>
      <c r="P24" s="39">
        <f t="shared" si="1"/>
        <v>4203</v>
      </c>
      <c r="Q24" s="40">
        <f t="shared" si="2"/>
        <v>4056.7356</v>
      </c>
      <c r="R24" s="196">
        <v>7</v>
      </c>
    </row>
    <row r="25" spans="1:18" ht="29" customHeight="1" x14ac:dyDescent="0.2">
      <c r="A25" s="140" t="s">
        <v>105</v>
      </c>
      <c r="B25" s="108">
        <v>11168</v>
      </c>
      <c r="C25" s="33" t="s">
        <v>95</v>
      </c>
      <c r="D25" s="96">
        <v>93030679</v>
      </c>
      <c r="E25" s="35" t="s">
        <v>94</v>
      </c>
      <c r="F25" s="95" t="s">
        <v>102</v>
      </c>
      <c r="G25" s="240">
        <v>0.99270000000000003</v>
      </c>
      <c r="H25" s="230">
        <v>0.94269999999999998</v>
      </c>
      <c r="I25" s="230">
        <v>0.98509999999999998</v>
      </c>
      <c r="J25" s="228">
        <f t="shared" si="5"/>
        <v>0.92669999999999997</v>
      </c>
      <c r="K25" s="230">
        <f t="shared" si="6"/>
        <v>0.91869999999999996</v>
      </c>
      <c r="L25" s="63">
        <f>G25</f>
        <v>0.99270000000000003</v>
      </c>
      <c r="M25" s="146">
        <v>0.75</v>
      </c>
      <c r="N25" s="147">
        <v>0.78821759259259261</v>
      </c>
      <c r="O25" s="156">
        <f t="shared" si="0"/>
        <v>3.8217592592592609E-2</v>
      </c>
      <c r="P25" s="39">
        <f t="shared" si="1"/>
        <v>3302</v>
      </c>
      <c r="Q25" s="40">
        <f t="shared" si="2"/>
        <v>3277.8953999999999</v>
      </c>
      <c r="R25" s="188">
        <v>1</v>
      </c>
    </row>
    <row r="26" spans="1:18" ht="29" customHeight="1" x14ac:dyDescent="0.2">
      <c r="A26" s="140" t="s">
        <v>105</v>
      </c>
      <c r="B26" s="118">
        <v>6609</v>
      </c>
      <c r="C26" s="119" t="s">
        <v>106</v>
      </c>
      <c r="D26" s="120"/>
      <c r="E26" s="121" t="s">
        <v>148</v>
      </c>
      <c r="F26" s="122" t="s">
        <v>101</v>
      </c>
      <c r="G26" s="242">
        <v>0.96699999999999997</v>
      </c>
      <c r="H26" s="243">
        <v>0.93179999999999996</v>
      </c>
      <c r="I26" s="243">
        <v>0.96030000000000004</v>
      </c>
      <c r="J26" s="228">
        <f t="shared" si="5"/>
        <v>0.91579999999999995</v>
      </c>
      <c r="K26" s="230">
        <f t="shared" si="6"/>
        <v>0.90779999999999994</v>
      </c>
      <c r="L26" s="125">
        <f>I26</f>
        <v>0.96030000000000004</v>
      </c>
      <c r="M26" s="146">
        <v>0.75</v>
      </c>
      <c r="N26" s="147">
        <v>0.79398148148148151</v>
      </c>
      <c r="O26" s="156">
        <f t="shared" si="0"/>
        <v>4.398148148148151E-2</v>
      </c>
      <c r="P26" s="39">
        <f t="shared" si="1"/>
        <v>3800</v>
      </c>
      <c r="Q26" s="40">
        <f t="shared" si="2"/>
        <v>3649.1400000000003</v>
      </c>
      <c r="R26" s="188">
        <v>6</v>
      </c>
    </row>
    <row r="27" spans="1:18" ht="29" customHeight="1" x14ac:dyDescent="0.2">
      <c r="A27" s="140" t="s">
        <v>105</v>
      </c>
      <c r="B27" s="108">
        <v>5961</v>
      </c>
      <c r="C27" s="33" t="s">
        <v>74</v>
      </c>
      <c r="D27" s="34" t="s">
        <v>111</v>
      </c>
      <c r="E27" s="35" t="s">
        <v>147</v>
      </c>
      <c r="F27" s="166" t="s">
        <v>118</v>
      </c>
      <c r="G27" s="170">
        <v>0.84650000000000003</v>
      </c>
      <c r="H27" s="170">
        <v>0.82299999999999995</v>
      </c>
      <c r="I27" s="170">
        <v>0.83830000000000005</v>
      </c>
      <c r="J27" s="228">
        <f t="shared" si="5"/>
        <v>0.80699999999999994</v>
      </c>
      <c r="K27" s="230">
        <f t="shared" si="6"/>
        <v>0.79899999999999993</v>
      </c>
      <c r="L27" s="125">
        <f>J27</f>
        <v>0.80699999999999994</v>
      </c>
      <c r="M27" s="146">
        <v>0.75</v>
      </c>
      <c r="N27" s="147">
        <v>0.80079861111111106</v>
      </c>
      <c r="O27" s="156">
        <f t="shared" si="0"/>
        <v>5.0798611111111058E-2</v>
      </c>
      <c r="P27" s="39">
        <f t="shared" si="1"/>
        <v>4389</v>
      </c>
      <c r="Q27" s="40">
        <f t="shared" si="2"/>
        <v>3541.9229999999998</v>
      </c>
      <c r="R27" s="188">
        <v>2</v>
      </c>
    </row>
    <row r="28" spans="1:18" ht="29" customHeight="1" x14ac:dyDescent="0.2">
      <c r="A28" s="160" t="s">
        <v>130</v>
      </c>
      <c r="B28" s="144">
        <v>5400</v>
      </c>
      <c r="C28" s="49" t="s">
        <v>126</v>
      </c>
      <c r="D28" s="49"/>
      <c r="E28" s="49" t="s">
        <v>127</v>
      </c>
      <c r="F28" s="49"/>
      <c r="G28" s="207">
        <v>0.91010000000000002</v>
      </c>
      <c r="H28" s="207">
        <v>0.87649999999999995</v>
      </c>
      <c r="I28" s="207">
        <v>0.89490000000000003</v>
      </c>
      <c r="J28" s="228">
        <f t="shared" si="5"/>
        <v>0.86049999999999993</v>
      </c>
      <c r="K28" s="230">
        <f t="shared" si="6"/>
        <v>0.85249999999999992</v>
      </c>
      <c r="L28" s="125"/>
      <c r="M28" s="146"/>
      <c r="N28" s="147"/>
      <c r="O28" s="156" t="str">
        <f t="shared" si="0"/>
        <v/>
      </c>
      <c r="P28" s="39" t="str">
        <f t="shared" si="1"/>
        <v/>
      </c>
      <c r="Q28" s="40" t="str">
        <f t="shared" si="2"/>
        <v/>
      </c>
      <c r="R28" s="188"/>
    </row>
    <row r="29" spans="1:18" ht="29" customHeight="1" x14ac:dyDescent="0.2">
      <c r="A29" s="141"/>
      <c r="B29" s="144"/>
      <c r="C29" s="49"/>
      <c r="D29" s="49"/>
      <c r="E29" s="49"/>
      <c r="F29" s="49"/>
      <c r="G29" s="49"/>
      <c r="H29" s="49"/>
      <c r="I29" s="49"/>
      <c r="J29" s="49"/>
      <c r="K29" s="260"/>
      <c r="L29" s="49"/>
      <c r="M29" s="154"/>
      <c r="N29" s="154"/>
      <c r="O29" s="153"/>
      <c r="P29" s="39" t="str">
        <f t="shared" ref="P29:P31" si="7">IF(N29="","",SUM((HOUR(O29)*3600))+(MINUTE(O29)*60)+(SECOND(O29)))</f>
        <v/>
      </c>
      <c r="Q29" s="40" t="str">
        <f t="shared" ref="Q29:Q31" si="8">IF(L29="","",P29*L29)</f>
        <v/>
      </c>
      <c r="R29" s="188"/>
    </row>
    <row r="30" spans="1:18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260"/>
      <c r="L30" s="49"/>
      <c r="M30" s="155"/>
      <c r="N30" s="155"/>
      <c r="O30" s="246" t="str">
        <f t="shared" ref="O30:O31" si="9">IF(N30="","",N30-M30)</f>
        <v/>
      </c>
      <c r="P30" s="39" t="str">
        <f t="shared" si="7"/>
        <v/>
      </c>
      <c r="Q30" s="40" t="str">
        <f t="shared" si="8"/>
        <v/>
      </c>
      <c r="R30" s="197"/>
    </row>
    <row r="31" spans="1:18" x14ac:dyDescent="0.2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260"/>
      <c r="L31" s="49"/>
      <c r="M31" s="155"/>
      <c r="N31" s="155"/>
      <c r="O31" s="156" t="str">
        <f t="shared" si="9"/>
        <v/>
      </c>
      <c r="P31" s="39" t="str">
        <f t="shared" si="7"/>
        <v/>
      </c>
      <c r="Q31" s="40" t="str">
        <f t="shared" si="8"/>
        <v/>
      </c>
      <c r="R31" s="197"/>
    </row>
  </sheetData>
  <pageMargins left="0" right="0" top="0.74803149606299213" bottom="0.74803149606299213" header="0.31496062992125984" footer="0.31496062992125984"/>
  <pageSetup paperSize="9" scale="6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8F169-DFEC-894C-A182-6848B82BEAF7}">
  <sheetPr>
    <tabColor theme="5" tint="-0.249977111117893"/>
    <pageSetUpPr fitToPage="1"/>
  </sheetPr>
  <dimension ref="A1:R31"/>
  <sheetViews>
    <sheetView zoomScale="80" zoomScaleNormal="80" workbookViewId="0">
      <selection activeCell="U8" sqref="U8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  <col min="10" max="11" width="10.6640625" customWidth="1"/>
  </cols>
  <sheetData>
    <row r="1" spans="1:18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256"/>
      <c r="L1" s="2"/>
      <c r="M1" s="2"/>
      <c r="N1" s="2"/>
      <c r="O1" s="2"/>
      <c r="P1" s="2"/>
      <c r="Q1" s="2"/>
      <c r="R1" s="4"/>
    </row>
    <row r="2" spans="1:18" ht="16" thickBot="1" x14ac:dyDescent="0.25">
      <c r="A2" s="129" t="s">
        <v>0</v>
      </c>
      <c r="B2" s="192"/>
      <c r="C2" s="84" t="s">
        <v>86</v>
      </c>
      <c r="D2" s="6"/>
      <c r="E2" s="7"/>
      <c r="F2" s="8" t="s">
        <v>1</v>
      </c>
      <c r="G2" s="9">
        <v>11</v>
      </c>
      <c r="H2" s="9"/>
      <c r="I2" s="10" t="s">
        <v>2</v>
      </c>
      <c r="J2" s="178">
        <v>45174</v>
      </c>
      <c r="K2" s="257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8" ht="43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58" t="s">
        <v>146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8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5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8" ht="29" customHeight="1" x14ac:dyDescent="0.2">
      <c r="A5" s="160" t="s">
        <v>130</v>
      </c>
      <c r="B5" s="32">
        <v>87</v>
      </c>
      <c r="C5" s="33" t="s">
        <v>72</v>
      </c>
      <c r="D5" s="34">
        <v>91769973</v>
      </c>
      <c r="E5" s="65" t="s">
        <v>73</v>
      </c>
      <c r="F5" s="35"/>
      <c r="G5" s="226">
        <v>0.85670000000000002</v>
      </c>
      <c r="H5" s="227">
        <v>0.82130000000000003</v>
      </c>
      <c r="I5" s="227">
        <v>0.84179999999999999</v>
      </c>
      <c r="J5" s="228">
        <f>H5-0.016</f>
        <v>0.80530000000000002</v>
      </c>
      <c r="K5" s="230">
        <f>H5-0.024</f>
        <v>0.79730000000000001</v>
      </c>
      <c r="L5" s="61"/>
      <c r="M5" s="146"/>
      <c r="N5" s="147"/>
      <c r="O5" s="156" t="str">
        <f t="shared" ref="O5:O28" si="0">IF(N5="","",N5-M5)</f>
        <v/>
      </c>
      <c r="P5" s="39" t="str">
        <f t="shared" ref="P5:P28" si="1">IF(N5="","",SUM((HOUR(O5)*3600))+(MINUTE(O5)*60)+(SECOND(O5)))</f>
        <v/>
      </c>
      <c r="Q5" s="40" t="str">
        <f t="shared" ref="Q5:Q28" si="2">IF(L5="","",P5*L5)</f>
        <v/>
      </c>
      <c r="R5" s="41"/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230">
        <v>0.90910000000000002</v>
      </c>
      <c r="H6" s="230">
        <v>0.87450000000000006</v>
      </c>
      <c r="I6" s="230">
        <v>0.90059999999999996</v>
      </c>
      <c r="J6" s="228">
        <f t="shared" ref="J6:J9" si="3">H6-0.016</f>
        <v>0.85850000000000004</v>
      </c>
      <c r="K6" s="230">
        <f t="shared" ref="K6:K9" si="4">H6-0.024</f>
        <v>0.85050000000000003</v>
      </c>
      <c r="L6" s="61">
        <f>H6</f>
        <v>0.87450000000000006</v>
      </c>
      <c r="M6" s="146">
        <v>0.75</v>
      </c>
      <c r="N6" s="147">
        <v>0.77802083333333327</v>
      </c>
      <c r="O6" s="156">
        <f t="shared" si="0"/>
        <v>2.8020833333333273E-2</v>
      </c>
      <c r="P6" s="39">
        <f t="shared" si="1"/>
        <v>2421</v>
      </c>
      <c r="Q6" s="40">
        <f t="shared" si="2"/>
        <v>2117.1645000000003</v>
      </c>
      <c r="R6" s="41">
        <v>3</v>
      </c>
    </row>
    <row r="7" spans="1:18" ht="29" customHeight="1" x14ac:dyDescent="0.2">
      <c r="A7" s="134" t="s">
        <v>134</v>
      </c>
      <c r="B7" s="32">
        <v>5828</v>
      </c>
      <c r="C7" s="35" t="s">
        <v>76</v>
      </c>
      <c r="D7" s="93" t="s">
        <v>77</v>
      </c>
      <c r="E7" s="65" t="s">
        <v>153</v>
      </c>
      <c r="F7" s="35" t="s">
        <v>78</v>
      </c>
      <c r="G7" s="230">
        <v>0.90910000000000002</v>
      </c>
      <c r="H7" s="230">
        <v>0.87450000000000006</v>
      </c>
      <c r="I7" s="230">
        <v>0.90059999999999996</v>
      </c>
      <c r="J7" s="228">
        <f t="shared" si="3"/>
        <v>0.85850000000000004</v>
      </c>
      <c r="K7" s="230">
        <f t="shared" si="4"/>
        <v>0.85050000000000003</v>
      </c>
      <c r="L7" s="61">
        <f t="shared" ref="L7:L8" si="5">H7</f>
        <v>0.87450000000000006</v>
      </c>
      <c r="M7" s="146">
        <v>0.75</v>
      </c>
      <c r="N7" s="147">
        <v>0.77767361111111111</v>
      </c>
      <c r="O7" s="156">
        <f t="shared" si="0"/>
        <v>2.7673611111111107E-2</v>
      </c>
      <c r="P7" s="39">
        <f t="shared" si="1"/>
        <v>2391</v>
      </c>
      <c r="Q7" s="40">
        <f t="shared" si="2"/>
        <v>2090.9295000000002</v>
      </c>
      <c r="R7" s="41">
        <v>2</v>
      </c>
    </row>
    <row r="8" spans="1:18" ht="29" customHeight="1" x14ac:dyDescent="0.2">
      <c r="A8" s="171" t="s">
        <v>135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230">
        <v>0.90910000000000002</v>
      </c>
      <c r="H8" s="230">
        <v>0.87450000000000006</v>
      </c>
      <c r="I8" s="230">
        <v>0.90059999999999996</v>
      </c>
      <c r="J8" s="228">
        <f t="shared" si="3"/>
        <v>0.85850000000000004</v>
      </c>
      <c r="K8" s="230">
        <f t="shared" si="4"/>
        <v>0.85050000000000003</v>
      </c>
      <c r="L8" s="61">
        <f t="shared" si="5"/>
        <v>0.87450000000000006</v>
      </c>
      <c r="M8" s="146">
        <v>0.75</v>
      </c>
      <c r="N8" s="147">
        <v>0.77733796296296298</v>
      </c>
      <c r="O8" s="156">
        <f t="shared" si="0"/>
        <v>2.7337962962962981E-2</v>
      </c>
      <c r="P8" s="39">
        <f t="shared" si="1"/>
        <v>2362</v>
      </c>
      <c r="Q8" s="40">
        <f t="shared" si="2"/>
        <v>2065.569</v>
      </c>
      <c r="R8" s="41">
        <v>1</v>
      </c>
    </row>
    <row r="9" spans="1:18" ht="29" customHeight="1" thickBot="1" x14ac:dyDescent="0.25">
      <c r="A9" s="213" t="s">
        <v>135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230">
        <v>0.90910000000000002</v>
      </c>
      <c r="H9" s="230">
        <v>0.87450000000000006</v>
      </c>
      <c r="I9" s="230">
        <v>0.90059999999999996</v>
      </c>
      <c r="J9" s="228">
        <f t="shared" si="3"/>
        <v>0.85850000000000004</v>
      </c>
      <c r="K9" s="230">
        <f t="shared" si="4"/>
        <v>0.85050000000000003</v>
      </c>
      <c r="L9" s="78"/>
      <c r="M9" s="148"/>
      <c r="N9" s="149"/>
      <c r="O9" s="202" t="str">
        <f t="shared" si="0"/>
        <v/>
      </c>
      <c r="P9" s="79" t="str">
        <f t="shared" si="1"/>
        <v/>
      </c>
      <c r="Q9" s="80" t="str">
        <f t="shared" si="2"/>
        <v/>
      </c>
      <c r="R9" s="81"/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233"/>
      <c r="H10" s="234"/>
      <c r="I10" s="235"/>
      <c r="J10" s="236"/>
      <c r="K10" s="235"/>
      <c r="L10" s="107"/>
      <c r="M10" s="148"/>
      <c r="N10" s="149"/>
      <c r="O10" s="202" t="str">
        <f t="shared" si="0"/>
        <v/>
      </c>
      <c r="P10" s="79" t="str">
        <f t="shared" si="1"/>
        <v/>
      </c>
      <c r="Q10" s="80" t="str">
        <f t="shared" si="2"/>
        <v/>
      </c>
      <c r="R10" s="90"/>
    </row>
    <row r="11" spans="1:18" ht="29" customHeight="1" x14ac:dyDescent="0.2">
      <c r="A11" s="143" t="s">
        <v>137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226">
        <f>0.9723*1.005</f>
        <v>0.97716149999999991</v>
      </c>
      <c r="H11" s="237">
        <f>0.8925*1.005</f>
        <v>0.89696249999999988</v>
      </c>
      <c r="I11" s="237">
        <f>0.9606*1.005</f>
        <v>0.9654029999999999</v>
      </c>
      <c r="J11" s="228">
        <f t="shared" ref="J11:J28" si="6">H11-0.016</f>
        <v>0.88096249999999987</v>
      </c>
      <c r="K11" s="230">
        <f t="shared" ref="K11:K28" si="7">H11-0.024</f>
        <v>0.87296249999999986</v>
      </c>
      <c r="L11" s="72"/>
      <c r="M11" s="146"/>
      <c r="N11" s="147"/>
      <c r="O11" s="156" t="str">
        <f t="shared" si="0"/>
        <v/>
      </c>
      <c r="P11" s="39" t="str">
        <f t="shared" si="1"/>
        <v/>
      </c>
      <c r="Q11" s="40" t="str">
        <f t="shared" si="2"/>
        <v/>
      </c>
      <c r="R11" s="41"/>
    </row>
    <row r="12" spans="1:18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239">
        <v>0.92159999999999997</v>
      </c>
      <c r="H12" s="230">
        <v>0.87390000000000001</v>
      </c>
      <c r="I12" s="230">
        <v>0.91359999999999997</v>
      </c>
      <c r="J12" s="228">
        <f t="shared" si="6"/>
        <v>0.8579</v>
      </c>
      <c r="K12" s="230">
        <f t="shared" si="7"/>
        <v>0.84989999999999999</v>
      </c>
      <c r="L12" s="61">
        <f>J12</f>
        <v>0.8579</v>
      </c>
      <c r="M12" s="146">
        <v>0.75</v>
      </c>
      <c r="N12" s="147">
        <v>0.77871527777777771</v>
      </c>
      <c r="O12" s="156">
        <f t="shared" si="0"/>
        <v>2.8715277777777715E-2</v>
      </c>
      <c r="P12" s="39">
        <f t="shared" si="1"/>
        <v>2481</v>
      </c>
      <c r="Q12" s="40">
        <f t="shared" si="2"/>
        <v>2128.4499000000001</v>
      </c>
      <c r="R12" s="41">
        <v>3</v>
      </c>
    </row>
    <row r="13" spans="1:18" ht="29" customHeight="1" x14ac:dyDescent="0.2">
      <c r="A13" s="159" t="s">
        <v>139</v>
      </c>
      <c r="B13" s="32">
        <v>15551</v>
      </c>
      <c r="C13" s="33" t="s">
        <v>35</v>
      </c>
      <c r="D13" s="43">
        <v>91747027</v>
      </c>
      <c r="E13" s="44" t="s">
        <v>36</v>
      </c>
      <c r="F13" s="35" t="s">
        <v>37</v>
      </c>
      <c r="G13" s="226">
        <f>0.9369*1.005</f>
        <v>0.94158449999999982</v>
      </c>
      <c r="H13" s="227">
        <f>G13-0.025</f>
        <v>0.9165844999999998</v>
      </c>
      <c r="I13" s="230"/>
      <c r="J13" s="228">
        <f t="shared" si="6"/>
        <v>0.90058449999999979</v>
      </c>
      <c r="K13" s="230">
        <f t="shared" si="7"/>
        <v>0.89258449999999978</v>
      </c>
      <c r="L13" s="61"/>
      <c r="M13" s="146"/>
      <c r="N13" s="147"/>
      <c r="O13" s="156" t="str">
        <f t="shared" si="0"/>
        <v/>
      </c>
      <c r="P13" s="39" t="str">
        <f t="shared" si="1"/>
        <v/>
      </c>
      <c r="Q13" s="40" t="str">
        <f t="shared" si="2"/>
        <v/>
      </c>
      <c r="R13" s="41"/>
    </row>
    <row r="14" spans="1:18" ht="29" customHeight="1" x14ac:dyDescent="0.2">
      <c r="A14" s="194" t="s">
        <v>105</v>
      </c>
      <c r="B14" s="32">
        <v>9801</v>
      </c>
      <c r="C14" s="33" t="s">
        <v>41</v>
      </c>
      <c r="D14" s="34">
        <v>91357059</v>
      </c>
      <c r="E14" s="35" t="s">
        <v>42</v>
      </c>
      <c r="F14" s="35" t="s">
        <v>43</v>
      </c>
      <c r="G14" s="239">
        <f>0.937</f>
        <v>0.93700000000000006</v>
      </c>
      <c r="H14" s="230">
        <v>0.88260000000000005</v>
      </c>
      <c r="I14" s="230">
        <v>0.92310000000000003</v>
      </c>
      <c r="J14" s="228">
        <f t="shared" si="6"/>
        <v>0.86660000000000004</v>
      </c>
      <c r="K14" s="230">
        <f t="shared" si="7"/>
        <v>0.85860000000000003</v>
      </c>
      <c r="L14" s="61"/>
      <c r="M14" s="146"/>
      <c r="N14" s="147"/>
      <c r="O14" s="156" t="str">
        <f t="shared" si="0"/>
        <v/>
      </c>
      <c r="P14" s="39" t="str">
        <f t="shared" si="1"/>
        <v/>
      </c>
      <c r="Q14" s="40" t="str">
        <f t="shared" si="2"/>
        <v/>
      </c>
      <c r="R14" s="41"/>
    </row>
    <row r="15" spans="1:18" ht="29" customHeight="1" x14ac:dyDescent="0.2">
      <c r="A15" s="159" t="s">
        <v>138</v>
      </c>
      <c r="B15" s="32">
        <v>10421</v>
      </c>
      <c r="C15" s="33" t="s">
        <v>44</v>
      </c>
      <c r="D15" s="117">
        <v>91849410</v>
      </c>
      <c r="E15" s="45" t="s">
        <v>45</v>
      </c>
      <c r="F15" s="35" t="s">
        <v>46</v>
      </c>
      <c r="G15" s="226">
        <f>1.0472*1.005</f>
        <v>1.0524359999999997</v>
      </c>
      <c r="H15" s="227">
        <f>1.0034*1.005</f>
        <v>1.0084169999999999</v>
      </c>
      <c r="I15" s="227">
        <f>1.0354*1.005</f>
        <v>1.0405770000000001</v>
      </c>
      <c r="J15" s="228">
        <f t="shared" si="6"/>
        <v>0.99241699999999988</v>
      </c>
      <c r="K15" s="230">
        <f t="shared" si="7"/>
        <v>0.98441699999999988</v>
      </c>
      <c r="L15" s="61"/>
      <c r="M15" s="146"/>
      <c r="N15" s="147"/>
      <c r="O15" s="156" t="str">
        <f t="shared" si="0"/>
        <v/>
      </c>
      <c r="P15" s="39" t="str">
        <f t="shared" si="1"/>
        <v/>
      </c>
      <c r="Q15" s="40" t="str">
        <f t="shared" si="2"/>
        <v/>
      </c>
      <c r="R15" s="41"/>
    </row>
    <row r="16" spans="1:18" ht="29" customHeight="1" x14ac:dyDescent="0.2">
      <c r="A16" s="131" t="s">
        <v>140</v>
      </c>
      <c r="B16" s="32">
        <v>10528</v>
      </c>
      <c r="C16" s="33" t="s">
        <v>47</v>
      </c>
      <c r="D16" s="34" t="s">
        <v>48</v>
      </c>
      <c r="E16" s="45" t="s">
        <v>49</v>
      </c>
      <c r="F16" s="35" t="s">
        <v>50</v>
      </c>
      <c r="G16" s="227">
        <f>0.9897*1.005</f>
        <v>0.99464849999999994</v>
      </c>
      <c r="H16" s="227">
        <f>0.9561*1.005</f>
        <v>0.9608804999999998</v>
      </c>
      <c r="I16" s="227">
        <f>0.9787*1.005</f>
        <v>0.9835934999999999</v>
      </c>
      <c r="J16" s="228">
        <f t="shared" si="6"/>
        <v>0.94488049999999979</v>
      </c>
      <c r="K16" s="230">
        <f t="shared" si="7"/>
        <v>0.93688049999999978</v>
      </c>
      <c r="L16" s="61"/>
      <c r="M16" s="146"/>
      <c r="N16" s="147"/>
      <c r="O16" s="156" t="str">
        <f t="shared" si="0"/>
        <v/>
      </c>
      <c r="P16" s="39" t="str">
        <f t="shared" si="1"/>
        <v/>
      </c>
      <c r="Q16" s="40" t="str">
        <f t="shared" si="2"/>
        <v/>
      </c>
      <c r="R16" s="41"/>
    </row>
    <row r="17" spans="1:18" ht="29" customHeight="1" x14ac:dyDescent="0.2">
      <c r="A17" s="134" t="s">
        <v>105</v>
      </c>
      <c r="B17" s="32">
        <v>15028</v>
      </c>
      <c r="C17" s="33" t="s">
        <v>51</v>
      </c>
      <c r="D17" s="34" t="s">
        <v>52</v>
      </c>
      <c r="E17" s="35" t="s">
        <v>53</v>
      </c>
      <c r="F17" s="35" t="s">
        <v>54</v>
      </c>
      <c r="G17" s="230">
        <v>1.0379</v>
      </c>
      <c r="H17" s="230">
        <v>0.98650000000000004</v>
      </c>
      <c r="I17" s="230">
        <v>1.0278</v>
      </c>
      <c r="J17" s="228">
        <f t="shared" si="6"/>
        <v>0.97050000000000003</v>
      </c>
      <c r="K17" s="230">
        <f t="shared" si="7"/>
        <v>0.96250000000000002</v>
      </c>
      <c r="L17" s="61"/>
      <c r="M17" s="146"/>
      <c r="N17" s="147"/>
      <c r="O17" s="156" t="str">
        <f t="shared" si="0"/>
        <v/>
      </c>
      <c r="P17" s="39" t="str">
        <f t="shared" si="1"/>
        <v/>
      </c>
      <c r="Q17" s="40" t="str">
        <f t="shared" si="2"/>
        <v/>
      </c>
      <c r="R17" s="41"/>
    </row>
    <row r="18" spans="1:18" ht="29" customHeight="1" x14ac:dyDescent="0.2">
      <c r="A18" s="134" t="s">
        <v>105</v>
      </c>
      <c r="B18" s="32">
        <v>10482</v>
      </c>
      <c r="C18" s="33" t="s">
        <v>56</v>
      </c>
      <c r="D18" s="34">
        <v>95031701</v>
      </c>
      <c r="E18" s="35" t="s">
        <v>49</v>
      </c>
      <c r="F18" s="35" t="s">
        <v>110</v>
      </c>
      <c r="G18" s="240">
        <v>0.96289999999999998</v>
      </c>
      <c r="H18" s="230">
        <v>0.91649999999999998</v>
      </c>
      <c r="I18" s="230">
        <v>0.94950000000000001</v>
      </c>
      <c r="J18" s="228">
        <f t="shared" si="6"/>
        <v>0.90049999999999997</v>
      </c>
      <c r="K18" s="230">
        <f t="shared" si="7"/>
        <v>0.89249999999999996</v>
      </c>
      <c r="L18" s="61">
        <f>H18</f>
        <v>0.91649999999999998</v>
      </c>
      <c r="M18" s="146">
        <v>0.75</v>
      </c>
      <c r="N18" s="147">
        <v>0.77857638888888892</v>
      </c>
      <c r="O18" s="156">
        <f t="shared" si="0"/>
        <v>2.8576388888888915E-2</v>
      </c>
      <c r="P18" s="39">
        <f t="shared" si="1"/>
        <v>2469</v>
      </c>
      <c r="Q18" s="40">
        <f t="shared" si="2"/>
        <v>2262.8384999999998</v>
      </c>
      <c r="R18" s="196">
        <v>6</v>
      </c>
    </row>
    <row r="19" spans="1:18" ht="29" customHeight="1" x14ac:dyDescent="0.2">
      <c r="A19" s="171" t="s">
        <v>105</v>
      </c>
      <c r="B19" s="32">
        <v>12245</v>
      </c>
      <c r="C19" s="33" t="s">
        <v>57</v>
      </c>
      <c r="D19" s="34" t="s">
        <v>58</v>
      </c>
      <c r="E19" s="35" t="s">
        <v>59</v>
      </c>
      <c r="F19" s="35"/>
      <c r="G19" s="240">
        <v>0.97940000000000005</v>
      </c>
      <c r="H19" s="230">
        <v>0.92900000000000005</v>
      </c>
      <c r="I19" s="230">
        <v>0.97170000000000001</v>
      </c>
      <c r="J19" s="228">
        <f t="shared" si="6"/>
        <v>0.91300000000000003</v>
      </c>
      <c r="K19" s="230">
        <f t="shared" si="7"/>
        <v>0.90500000000000003</v>
      </c>
      <c r="L19" s="61"/>
      <c r="M19" s="146"/>
      <c r="N19" s="147"/>
      <c r="O19" s="156" t="str">
        <f t="shared" si="0"/>
        <v/>
      </c>
      <c r="P19" s="39" t="str">
        <f t="shared" si="1"/>
        <v/>
      </c>
      <c r="Q19" s="40" t="str">
        <f t="shared" si="2"/>
        <v/>
      </c>
      <c r="R19" s="196"/>
    </row>
    <row r="20" spans="1:18" ht="29" customHeight="1" x14ac:dyDescent="0.2">
      <c r="A20" s="131" t="s">
        <v>140</v>
      </c>
      <c r="B20" s="32">
        <v>16300</v>
      </c>
      <c r="C20" s="33" t="s">
        <v>60</v>
      </c>
      <c r="D20" s="34" t="s">
        <v>63</v>
      </c>
      <c r="E20" s="35" t="s">
        <v>62</v>
      </c>
      <c r="F20" s="35" t="s">
        <v>61</v>
      </c>
      <c r="G20" s="240"/>
      <c r="H20" s="227">
        <f>0.8581*1.005</f>
        <v>0.86239049999999984</v>
      </c>
      <c r="I20" s="230"/>
      <c r="J20" s="228">
        <f t="shared" si="6"/>
        <v>0.84639049999999982</v>
      </c>
      <c r="K20" s="230">
        <f t="shared" si="7"/>
        <v>0.83839049999999982</v>
      </c>
      <c r="L20" s="61">
        <f>K20</f>
        <v>0.83839049999999982</v>
      </c>
      <c r="M20" s="146">
        <v>0.75</v>
      </c>
      <c r="N20" s="147">
        <v>0.78074074074074085</v>
      </c>
      <c r="O20" s="156">
        <f t="shared" si="0"/>
        <v>3.0740740740740846E-2</v>
      </c>
      <c r="P20" s="39">
        <f t="shared" si="1"/>
        <v>2656</v>
      </c>
      <c r="Q20" s="40">
        <f t="shared" si="2"/>
        <v>2226.7651679999994</v>
      </c>
      <c r="R20" s="196">
        <v>5</v>
      </c>
    </row>
    <row r="21" spans="1:18" ht="29" customHeight="1" x14ac:dyDescent="0.2">
      <c r="A21" s="159" t="s">
        <v>141</v>
      </c>
      <c r="B21" s="32" t="s">
        <v>142</v>
      </c>
      <c r="C21" s="33" t="s">
        <v>64</v>
      </c>
      <c r="D21" s="34" t="s">
        <v>65</v>
      </c>
      <c r="E21" s="35" t="s">
        <v>66</v>
      </c>
      <c r="F21" s="35"/>
      <c r="G21" s="226">
        <v>0.84250000000000003</v>
      </c>
      <c r="H21" s="227">
        <v>0.80249999999999999</v>
      </c>
      <c r="I21" s="227">
        <v>0.79610000000000003</v>
      </c>
      <c r="J21" s="228">
        <f t="shared" si="6"/>
        <v>0.78649999999999998</v>
      </c>
      <c r="K21" s="230">
        <f t="shared" si="7"/>
        <v>0.77849999999999997</v>
      </c>
      <c r="L21" s="61"/>
      <c r="M21" s="146"/>
      <c r="N21" s="147"/>
      <c r="O21" s="156" t="str">
        <f t="shared" si="0"/>
        <v/>
      </c>
      <c r="P21" s="39" t="str">
        <f t="shared" si="1"/>
        <v/>
      </c>
      <c r="Q21" s="40" t="str">
        <f t="shared" si="2"/>
        <v/>
      </c>
      <c r="R21" s="196"/>
    </row>
    <row r="22" spans="1:18" ht="29" customHeight="1" x14ac:dyDescent="0.2">
      <c r="A22" s="140" t="s">
        <v>105</v>
      </c>
      <c r="B22" s="32">
        <v>1254</v>
      </c>
      <c r="C22" s="33" t="s">
        <v>79</v>
      </c>
      <c r="D22" s="34">
        <v>93499575</v>
      </c>
      <c r="E22" s="35" t="s">
        <v>19</v>
      </c>
      <c r="F22" s="35"/>
      <c r="G22" s="239"/>
      <c r="H22" s="230">
        <v>0.80310000000000004</v>
      </c>
      <c r="I22" s="230"/>
      <c r="J22" s="228">
        <f t="shared" si="6"/>
        <v>0.78710000000000002</v>
      </c>
      <c r="K22" s="230">
        <f t="shared" si="7"/>
        <v>0.77910000000000001</v>
      </c>
      <c r="L22" s="64"/>
      <c r="M22" s="146"/>
      <c r="N22" s="147"/>
      <c r="O22" s="156" t="str">
        <f t="shared" si="0"/>
        <v/>
      </c>
      <c r="P22" s="39" t="str">
        <f t="shared" si="1"/>
        <v/>
      </c>
      <c r="Q22" s="40" t="str">
        <f t="shared" si="2"/>
        <v/>
      </c>
      <c r="R22" s="196"/>
    </row>
    <row r="23" spans="1:18" ht="29" customHeight="1" x14ac:dyDescent="0.2">
      <c r="A23" s="159" t="s">
        <v>143</v>
      </c>
      <c r="B23" s="32">
        <v>6051</v>
      </c>
      <c r="C23" s="33" t="s">
        <v>83</v>
      </c>
      <c r="D23" s="34" t="s">
        <v>81</v>
      </c>
      <c r="E23" s="35" t="s">
        <v>82</v>
      </c>
      <c r="F23" s="35" t="s">
        <v>84</v>
      </c>
      <c r="G23" s="241">
        <v>0.9143</v>
      </c>
      <c r="H23" s="227">
        <v>0.88319999999999999</v>
      </c>
      <c r="I23" s="227">
        <v>0.90549999999999997</v>
      </c>
      <c r="J23" s="228">
        <f t="shared" si="6"/>
        <v>0.86719999999999997</v>
      </c>
      <c r="K23" s="230">
        <f t="shared" si="7"/>
        <v>0.85919999999999996</v>
      </c>
      <c r="L23" s="63"/>
      <c r="M23" s="146"/>
      <c r="N23" s="147"/>
      <c r="O23" s="156" t="str">
        <f t="shared" si="0"/>
        <v/>
      </c>
      <c r="P23" s="39" t="str">
        <f t="shared" si="1"/>
        <v/>
      </c>
      <c r="Q23" s="40" t="str">
        <f t="shared" si="2"/>
        <v/>
      </c>
      <c r="R23" s="196"/>
    </row>
    <row r="24" spans="1:18" ht="29" customHeight="1" x14ac:dyDescent="0.2">
      <c r="A24" s="140" t="s">
        <v>105</v>
      </c>
      <c r="B24" s="108">
        <v>10742</v>
      </c>
      <c r="C24" s="33" t="s">
        <v>86</v>
      </c>
      <c r="D24" s="96">
        <v>93030677</v>
      </c>
      <c r="E24" s="35" t="s">
        <v>55</v>
      </c>
      <c r="F24" s="95" t="s">
        <v>129</v>
      </c>
      <c r="G24" s="240">
        <v>0.96519999999999995</v>
      </c>
      <c r="H24" s="230">
        <v>0.91849999999999998</v>
      </c>
      <c r="I24" s="230">
        <v>0.95860000000000001</v>
      </c>
      <c r="J24" s="228">
        <f t="shared" si="6"/>
        <v>0.90249999999999997</v>
      </c>
      <c r="K24" s="230">
        <f t="shared" si="7"/>
        <v>0.89449999999999996</v>
      </c>
      <c r="L24" s="63"/>
      <c r="M24" s="146"/>
      <c r="N24" s="147"/>
      <c r="O24" s="156" t="str">
        <f t="shared" si="0"/>
        <v/>
      </c>
      <c r="P24" s="39" t="str">
        <f t="shared" si="1"/>
        <v/>
      </c>
      <c r="Q24" s="40" t="s">
        <v>131</v>
      </c>
      <c r="R24" s="196">
        <v>7</v>
      </c>
    </row>
    <row r="25" spans="1:18" ht="29" customHeight="1" x14ac:dyDescent="0.2">
      <c r="A25" s="140" t="s">
        <v>105</v>
      </c>
      <c r="B25" s="108">
        <v>11168</v>
      </c>
      <c r="C25" s="33" t="s">
        <v>95</v>
      </c>
      <c r="D25" s="96">
        <v>93030679</v>
      </c>
      <c r="E25" s="35" t="s">
        <v>94</v>
      </c>
      <c r="F25" s="95" t="s">
        <v>102</v>
      </c>
      <c r="G25" s="240">
        <v>0.99270000000000003</v>
      </c>
      <c r="H25" s="230">
        <v>0.94269999999999998</v>
      </c>
      <c r="I25" s="230">
        <v>0.98509999999999998</v>
      </c>
      <c r="J25" s="228">
        <f t="shared" si="6"/>
        <v>0.92669999999999997</v>
      </c>
      <c r="K25" s="230">
        <f t="shared" si="7"/>
        <v>0.91869999999999996</v>
      </c>
      <c r="L25" s="63">
        <f>I25</f>
        <v>0.98509999999999998</v>
      </c>
      <c r="M25" s="146">
        <v>0.75</v>
      </c>
      <c r="N25" s="147">
        <v>0.77530092592592592</v>
      </c>
      <c r="O25" s="156">
        <f t="shared" si="0"/>
        <v>2.5300925925925921E-2</v>
      </c>
      <c r="P25" s="39">
        <f t="shared" si="1"/>
        <v>2186</v>
      </c>
      <c r="Q25" s="40">
        <f t="shared" si="2"/>
        <v>2153.4285999999997</v>
      </c>
      <c r="R25" s="221">
        <v>4</v>
      </c>
    </row>
    <row r="26" spans="1:18" ht="29" customHeight="1" x14ac:dyDescent="0.2">
      <c r="A26" s="140" t="s">
        <v>105</v>
      </c>
      <c r="B26" s="118">
        <v>6609</v>
      </c>
      <c r="C26" s="119" t="s">
        <v>106</v>
      </c>
      <c r="D26" s="120"/>
      <c r="E26" s="121" t="s">
        <v>148</v>
      </c>
      <c r="F26" s="122" t="s">
        <v>101</v>
      </c>
      <c r="G26" s="242">
        <v>0.96699999999999997</v>
      </c>
      <c r="H26" s="243">
        <v>0.93179999999999996</v>
      </c>
      <c r="I26" s="243">
        <v>0.96030000000000004</v>
      </c>
      <c r="J26" s="228">
        <f t="shared" si="6"/>
        <v>0.91579999999999995</v>
      </c>
      <c r="K26" s="230">
        <f t="shared" si="7"/>
        <v>0.90779999999999994</v>
      </c>
      <c r="L26" s="125">
        <f>I26</f>
        <v>0.96030000000000004</v>
      </c>
      <c r="M26" s="146">
        <v>0.75</v>
      </c>
      <c r="N26" s="147">
        <v>0.77259259259259261</v>
      </c>
      <c r="O26" s="156">
        <f t="shared" si="0"/>
        <v>2.2592592592592609E-2</v>
      </c>
      <c r="P26" s="39">
        <f t="shared" si="1"/>
        <v>1952</v>
      </c>
      <c r="Q26" s="40">
        <f t="shared" si="2"/>
        <v>1874.5056000000002</v>
      </c>
      <c r="R26" s="221">
        <v>1</v>
      </c>
    </row>
    <row r="27" spans="1:18" ht="29" customHeight="1" x14ac:dyDescent="0.2">
      <c r="A27" s="140" t="s">
        <v>105</v>
      </c>
      <c r="B27" s="108">
        <v>5961</v>
      </c>
      <c r="C27" s="33" t="s">
        <v>74</v>
      </c>
      <c r="D27" s="34" t="s">
        <v>111</v>
      </c>
      <c r="E27" s="35" t="s">
        <v>147</v>
      </c>
      <c r="F27" s="166" t="s">
        <v>118</v>
      </c>
      <c r="G27" s="170">
        <v>0.84650000000000003</v>
      </c>
      <c r="H27" s="170">
        <v>0.82299999999999995</v>
      </c>
      <c r="I27" s="170">
        <v>0.83830000000000005</v>
      </c>
      <c r="J27" s="228">
        <f t="shared" si="6"/>
        <v>0.80699999999999994</v>
      </c>
      <c r="K27" s="230">
        <f t="shared" si="7"/>
        <v>0.79899999999999993</v>
      </c>
      <c r="L27" s="125">
        <f>H27</f>
        <v>0.82299999999999995</v>
      </c>
      <c r="M27" s="146">
        <v>0.75</v>
      </c>
      <c r="N27" s="147">
        <v>0.77869212962962964</v>
      </c>
      <c r="O27" s="156">
        <f t="shared" si="0"/>
        <v>2.8692129629629637E-2</v>
      </c>
      <c r="P27" s="39">
        <f t="shared" si="1"/>
        <v>2479</v>
      </c>
      <c r="Q27" s="40">
        <f t="shared" si="2"/>
        <v>2040.2169999999999</v>
      </c>
      <c r="R27" s="221">
        <v>2</v>
      </c>
    </row>
    <row r="28" spans="1:18" ht="29" customHeight="1" x14ac:dyDescent="0.2">
      <c r="A28" s="160" t="s">
        <v>130</v>
      </c>
      <c r="B28" s="144">
        <v>5400</v>
      </c>
      <c r="C28" s="49" t="s">
        <v>126</v>
      </c>
      <c r="D28" s="49"/>
      <c r="E28" s="49" t="s">
        <v>127</v>
      </c>
      <c r="F28" s="49"/>
      <c r="G28" s="207">
        <v>0.91010000000000002</v>
      </c>
      <c r="H28" s="207">
        <v>0.87649999999999995</v>
      </c>
      <c r="I28" s="207">
        <v>0.89490000000000003</v>
      </c>
      <c r="J28" s="228">
        <f t="shared" si="6"/>
        <v>0.86049999999999993</v>
      </c>
      <c r="K28" s="230">
        <f t="shared" si="7"/>
        <v>0.85249999999999992</v>
      </c>
      <c r="L28" s="125"/>
      <c r="M28" s="146"/>
      <c r="N28" s="147"/>
      <c r="O28" s="156" t="str">
        <f t="shared" si="0"/>
        <v/>
      </c>
      <c r="P28" s="39" t="str">
        <f t="shared" si="1"/>
        <v/>
      </c>
      <c r="Q28" s="40" t="str">
        <f t="shared" si="2"/>
        <v/>
      </c>
      <c r="R28" s="126"/>
    </row>
    <row r="29" spans="1:18" ht="29" customHeight="1" x14ac:dyDescent="0.2">
      <c r="A29" s="141"/>
      <c r="B29" s="144"/>
      <c r="C29" s="49"/>
      <c r="D29" s="49"/>
      <c r="E29" s="49"/>
      <c r="F29" s="49"/>
      <c r="G29" s="49"/>
      <c r="H29" s="49"/>
      <c r="I29" s="49"/>
      <c r="J29" s="49"/>
      <c r="K29" s="260"/>
      <c r="L29" s="49"/>
      <c r="M29" s="154"/>
      <c r="N29" s="154"/>
      <c r="O29" s="153"/>
      <c r="P29" s="39" t="str">
        <f t="shared" ref="P29:P31" si="8">IF(N29="","",SUM((HOUR(O29)*3600))+(MINUTE(O29)*60)+(SECOND(O29)))</f>
        <v/>
      </c>
      <c r="Q29" s="40" t="str">
        <f t="shared" ref="Q29:Q31" si="9">IF(L29="","",P29*L29)</f>
        <v/>
      </c>
      <c r="R29" s="126"/>
    </row>
    <row r="30" spans="1:18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260"/>
      <c r="L30" s="49"/>
      <c r="M30" s="155"/>
      <c r="N30" s="155"/>
      <c r="O30" s="246" t="str">
        <f t="shared" ref="O30:O31" si="10">IF(N30="","",N30-M30)</f>
        <v/>
      </c>
      <c r="P30" s="39" t="str">
        <f t="shared" si="8"/>
        <v/>
      </c>
      <c r="Q30" s="40" t="str">
        <f t="shared" si="9"/>
        <v/>
      </c>
      <c r="R30" s="127"/>
    </row>
    <row r="31" spans="1:18" x14ac:dyDescent="0.2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260"/>
      <c r="L31" s="49"/>
      <c r="M31" s="155"/>
      <c r="N31" s="155"/>
      <c r="O31" s="156" t="str">
        <f t="shared" si="10"/>
        <v/>
      </c>
      <c r="P31" s="39" t="str">
        <f t="shared" si="8"/>
        <v/>
      </c>
      <c r="Q31" s="40" t="str">
        <f t="shared" si="9"/>
        <v/>
      </c>
      <c r="R31" s="127"/>
    </row>
  </sheetData>
  <phoneticPr fontId="16" type="noConversion"/>
  <pageMargins left="0" right="0" top="0.74803149606299213" bottom="0.74803149606299213" header="0.31496062992125984" footer="0.31496062992125984"/>
  <pageSetup paperSize="9" scale="6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7EE0E-8E4C-D84A-9B9E-2CA794201BFF}">
  <sheetPr>
    <tabColor theme="5" tint="-0.249977111117893"/>
    <pageSetUpPr fitToPage="1"/>
  </sheetPr>
  <dimension ref="A1:R31"/>
  <sheetViews>
    <sheetView topLeftCell="C10" workbookViewId="0">
      <selection activeCell="S25" sqref="S25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</cols>
  <sheetData>
    <row r="1" spans="1:18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256"/>
      <c r="L1" s="2"/>
      <c r="M1" s="2"/>
      <c r="N1" s="2"/>
      <c r="O1" s="2"/>
      <c r="P1" s="2"/>
      <c r="Q1" s="2"/>
      <c r="R1" s="4"/>
    </row>
    <row r="2" spans="1:18" ht="16" thickBot="1" x14ac:dyDescent="0.25">
      <c r="A2" s="129" t="s">
        <v>0</v>
      </c>
      <c r="B2" s="192"/>
      <c r="C2" s="84" t="s">
        <v>83</v>
      </c>
      <c r="D2" s="6"/>
      <c r="E2" s="7"/>
      <c r="F2" s="8" t="s">
        <v>1</v>
      </c>
      <c r="G2" s="9" t="s">
        <v>162</v>
      </c>
      <c r="H2" s="9"/>
      <c r="I2" s="10" t="s">
        <v>2</v>
      </c>
      <c r="J2" s="178">
        <v>45181</v>
      </c>
      <c r="K2" s="257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8" ht="43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58" t="s">
        <v>146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8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5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8" ht="29" customHeight="1" x14ac:dyDescent="0.2">
      <c r="A5" s="160" t="s">
        <v>130</v>
      </c>
      <c r="B5" s="32">
        <v>87</v>
      </c>
      <c r="C5" s="33" t="s">
        <v>72</v>
      </c>
      <c r="D5" s="34">
        <v>91769973</v>
      </c>
      <c r="E5" s="65" t="s">
        <v>73</v>
      </c>
      <c r="F5" s="35"/>
      <c r="G5" s="226">
        <v>0.85670000000000002</v>
      </c>
      <c r="H5" s="227">
        <v>0.82130000000000003</v>
      </c>
      <c r="I5" s="227">
        <v>0.84179999999999999</v>
      </c>
      <c r="J5" s="228">
        <f>H5-0.016</f>
        <v>0.80530000000000002</v>
      </c>
      <c r="K5" s="230">
        <f>H5-0.024</f>
        <v>0.79730000000000001</v>
      </c>
      <c r="L5" s="61"/>
      <c r="M5" s="146"/>
      <c r="N5" s="147"/>
      <c r="O5" s="156" t="str">
        <f t="shared" ref="O5:O28" si="0">IF(N5="","",N5-M5)</f>
        <v/>
      </c>
      <c r="P5" s="39" t="str">
        <f t="shared" ref="P5:P28" si="1">IF(N5="","",SUM((HOUR(O5)*3600))+(MINUTE(O5)*60)+(SECOND(O5)))</f>
        <v/>
      </c>
      <c r="Q5" s="40" t="str">
        <f t="shared" ref="Q5:Q28" si="2">IF(L5="","",P5*L5)</f>
        <v/>
      </c>
      <c r="R5" s="41"/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230">
        <v>0.90910000000000002</v>
      </c>
      <c r="H6" s="230">
        <v>0.87450000000000006</v>
      </c>
      <c r="I6" s="230">
        <v>0.90059999999999996</v>
      </c>
      <c r="J6" s="228">
        <f t="shared" ref="J6:J9" si="3">H6-0.016</f>
        <v>0.85850000000000004</v>
      </c>
      <c r="K6" s="230">
        <f t="shared" ref="K6:K9" si="4">H6-0.024</f>
        <v>0.85050000000000003</v>
      </c>
      <c r="L6" s="61">
        <f>+H6</f>
        <v>0.87450000000000006</v>
      </c>
      <c r="M6" s="146">
        <v>0.75</v>
      </c>
      <c r="N6" s="147">
        <v>0.78362268518518519</v>
      </c>
      <c r="O6" s="156">
        <f t="shared" si="0"/>
        <v>3.3622685185185186E-2</v>
      </c>
      <c r="P6" s="39">
        <f t="shared" si="1"/>
        <v>2905</v>
      </c>
      <c r="Q6" s="40">
        <f t="shared" si="2"/>
        <v>2540.4225000000001</v>
      </c>
      <c r="R6" s="41">
        <v>2</v>
      </c>
    </row>
    <row r="7" spans="1:18" ht="29" customHeight="1" x14ac:dyDescent="0.2">
      <c r="A7" s="134" t="s">
        <v>134</v>
      </c>
      <c r="B7" s="32">
        <v>5828</v>
      </c>
      <c r="C7" s="35" t="s">
        <v>76</v>
      </c>
      <c r="D7" s="93" t="s">
        <v>77</v>
      </c>
      <c r="E7" s="65" t="s">
        <v>153</v>
      </c>
      <c r="F7" s="35" t="s">
        <v>78</v>
      </c>
      <c r="G7" s="230">
        <v>0.90910000000000002</v>
      </c>
      <c r="H7" s="230">
        <v>0.87450000000000006</v>
      </c>
      <c r="I7" s="230">
        <v>0.90059999999999996</v>
      </c>
      <c r="J7" s="228">
        <f t="shared" si="3"/>
        <v>0.85850000000000004</v>
      </c>
      <c r="K7" s="230">
        <f t="shared" si="4"/>
        <v>0.85050000000000003</v>
      </c>
      <c r="L7" s="61">
        <f>+J7</f>
        <v>0.85850000000000004</v>
      </c>
      <c r="M7" s="146">
        <v>0.75</v>
      </c>
      <c r="N7" s="147">
        <v>0.78391203703703705</v>
      </c>
      <c r="O7" s="156">
        <f t="shared" si="0"/>
        <v>3.3912037037037046E-2</v>
      </c>
      <c r="P7" s="39">
        <f t="shared" si="1"/>
        <v>2930</v>
      </c>
      <c r="Q7" s="40">
        <f t="shared" si="2"/>
        <v>2515.4050000000002</v>
      </c>
      <c r="R7" s="41">
        <v>1</v>
      </c>
    </row>
    <row r="8" spans="1:18" ht="29" customHeight="1" x14ac:dyDescent="0.2">
      <c r="A8" s="171" t="s">
        <v>135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230">
        <v>0.90910000000000002</v>
      </c>
      <c r="H8" s="230">
        <v>0.87450000000000006</v>
      </c>
      <c r="I8" s="230">
        <v>0.90059999999999996</v>
      </c>
      <c r="J8" s="228">
        <f t="shared" si="3"/>
        <v>0.85850000000000004</v>
      </c>
      <c r="K8" s="230">
        <f t="shared" si="4"/>
        <v>0.85050000000000003</v>
      </c>
      <c r="L8" s="61">
        <f>+H8</f>
        <v>0.87450000000000006</v>
      </c>
      <c r="M8" s="146">
        <v>0.75</v>
      </c>
      <c r="N8" s="147">
        <v>0.78680555555555554</v>
      </c>
      <c r="O8" s="156">
        <f t="shared" si="0"/>
        <v>3.6805555555555536E-2</v>
      </c>
      <c r="P8" s="39">
        <f t="shared" si="1"/>
        <v>3180</v>
      </c>
      <c r="Q8" s="40">
        <f t="shared" si="2"/>
        <v>2780.9100000000003</v>
      </c>
      <c r="R8" s="41">
        <v>3</v>
      </c>
    </row>
    <row r="9" spans="1:18" ht="29" customHeight="1" thickBot="1" x14ac:dyDescent="0.25">
      <c r="A9" s="213" t="s">
        <v>135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230">
        <v>0.90910000000000002</v>
      </c>
      <c r="H9" s="230">
        <v>0.87450000000000006</v>
      </c>
      <c r="I9" s="230">
        <v>0.90059999999999996</v>
      </c>
      <c r="J9" s="228">
        <f t="shared" si="3"/>
        <v>0.85850000000000004</v>
      </c>
      <c r="K9" s="230">
        <f t="shared" si="4"/>
        <v>0.85050000000000003</v>
      </c>
      <c r="L9" s="78">
        <f>+H9</f>
        <v>0.87450000000000006</v>
      </c>
      <c r="M9" s="148">
        <v>0.75</v>
      </c>
      <c r="N9" s="149">
        <v>0.79513888888888884</v>
      </c>
      <c r="O9" s="202">
        <f t="shared" si="0"/>
        <v>4.513888888888884E-2</v>
      </c>
      <c r="P9" s="79">
        <f t="shared" si="1"/>
        <v>3900</v>
      </c>
      <c r="Q9" s="80">
        <f t="shared" si="2"/>
        <v>3410.55</v>
      </c>
      <c r="R9" s="81">
        <v>4</v>
      </c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233"/>
      <c r="H10" s="234"/>
      <c r="I10" s="235"/>
      <c r="J10" s="236"/>
      <c r="K10" s="235"/>
      <c r="L10" s="107"/>
      <c r="M10" s="281"/>
      <c r="N10" s="149"/>
      <c r="O10" s="202" t="str">
        <f t="shared" si="0"/>
        <v/>
      </c>
      <c r="P10" s="79" t="str">
        <f t="shared" si="1"/>
        <v/>
      </c>
      <c r="Q10" s="80" t="str">
        <f t="shared" si="2"/>
        <v/>
      </c>
      <c r="R10" s="90"/>
    </row>
    <row r="11" spans="1:18" ht="29" customHeight="1" x14ac:dyDescent="0.2">
      <c r="A11" s="143" t="s">
        <v>137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226">
        <f>0.9723*1.005</f>
        <v>0.97716149999999991</v>
      </c>
      <c r="H11" s="237">
        <f>0.8925*1.005</f>
        <v>0.89696249999999988</v>
      </c>
      <c r="I11" s="237">
        <f>0.9606*1.005</f>
        <v>0.9654029999999999</v>
      </c>
      <c r="J11" s="228">
        <f t="shared" ref="J11:J28" si="5">H11-0.016</f>
        <v>0.88096249999999987</v>
      </c>
      <c r="K11" s="230">
        <f t="shared" ref="K11:K28" si="6">H11-0.024</f>
        <v>0.87296249999999986</v>
      </c>
      <c r="L11" s="72"/>
      <c r="M11" s="146"/>
      <c r="N11" s="147"/>
      <c r="O11" s="156" t="str">
        <f t="shared" si="0"/>
        <v/>
      </c>
      <c r="P11" s="39" t="str">
        <f t="shared" si="1"/>
        <v/>
      </c>
      <c r="Q11" s="40" t="str">
        <f t="shared" si="2"/>
        <v/>
      </c>
      <c r="R11" s="41"/>
    </row>
    <row r="12" spans="1:18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239">
        <v>0.92159999999999997</v>
      </c>
      <c r="H12" s="230">
        <v>0.87390000000000001</v>
      </c>
      <c r="I12" s="230">
        <v>0.91359999999999997</v>
      </c>
      <c r="J12" s="228">
        <f t="shared" si="5"/>
        <v>0.8579</v>
      </c>
      <c r="K12" s="230">
        <f t="shared" si="6"/>
        <v>0.84989999999999999</v>
      </c>
      <c r="L12" s="61">
        <f>+H12</f>
        <v>0.87390000000000001</v>
      </c>
      <c r="M12" s="146">
        <v>0.75</v>
      </c>
      <c r="N12" s="147">
        <v>0.79048611111111111</v>
      </c>
      <c r="O12" s="156">
        <f t="shared" si="0"/>
        <v>4.0486111111111112E-2</v>
      </c>
      <c r="P12" s="39">
        <f t="shared" si="1"/>
        <v>3498</v>
      </c>
      <c r="Q12" s="40">
        <f t="shared" si="2"/>
        <v>3056.9022</v>
      </c>
      <c r="R12" s="41">
        <v>5</v>
      </c>
    </row>
    <row r="13" spans="1:18" ht="29" customHeight="1" x14ac:dyDescent="0.2">
      <c r="A13" s="159" t="s">
        <v>139</v>
      </c>
      <c r="B13" s="32">
        <v>15551</v>
      </c>
      <c r="C13" s="33" t="s">
        <v>35</v>
      </c>
      <c r="D13" s="43">
        <v>91747027</v>
      </c>
      <c r="E13" s="44" t="s">
        <v>36</v>
      </c>
      <c r="F13" s="35" t="s">
        <v>37</v>
      </c>
      <c r="G13" s="226">
        <f>0.9369*1.005</f>
        <v>0.94158449999999982</v>
      </c>
      <c r="H13" s="227">
        <f>G13-0.025</f>
        <v>0.9165844999999998</v>
      </c>
      <c r="I13" s="230"/>
      <c r="J13" s="228">
        <f t="shared" si="5"/>
        <v>0.90058449999999979</v>
      </c>
      <c r="K13" s="230">
        <f t="shared" si="6"/>
        <v>0.89258449999999978</v>
      </c>
      <c r="L13" s="61"/>
      <c r="M13" s="146"/>
      <c r="N13" s="147"/>
      <c r="O13" s="156" t="str">
        <f t="shared" si="0"/>
        <v/>
      </c>
      <c r="P13" s="39" t="str">
        <f t="shared" si="1"/>
        <v/>
      </c>
      <c r="Q13" s="40" t="str">
        <f t="shared" si="2"/>
        <v/>
      </c>
      <c r="R13" s="41"/>
    </row>
    <row r="14" spans="1:18" ht="29" customHeight="1" x14ac:dyDescent="0.2">
      <c r="A14" s="194" t="s">
        <v>105</v>
      </c>
      <c r="B14" s="32">
        <v>9801</v>
      </c>
      <c r="C14" s="33" t="s">
        <v>41</v>
      </c>
      <c r="D14" s="34">
        <v>91357059</v>
      </c>
      <c r="E14" s="35" t="s">
        <v>42</v>
      </c>
      <c r="F14" s="35" t="s">
        <v>43</v>
      </c>
      <c r="G14" s="239">
        <f>0.937</f>
        <v>0.93700000000000006</v>
      </c>
      <c r="H14" s="230">
        <v>0.88260000000000005</v>
      </c>
      <c r="I14" s="230">
        <v>0.92310000000000003</v>
      </c>
      <c r="J14" s="228">
        <f t="shared" si="5"/>
        <v>0.86660000000000004</v>
      </c>
      <c r="K14" s="230">
        <f t="shared" si="6"/>
        <v>0.85860000000000003</v>
      </c>
      <c r="L14" s="61"/>
      <c r="M14" s="146"/>
      <c r="N14" s="147"/>
      <c r="O14" s="156" t="str">
        <f t="shared" si="0"/>
        <v/>
      </c>
      <c r="P14" s="39" t="str">
        <f t="shared" si="1"/>
        <v/>
      </c>
      <c r="Q14" s="40" t="str">
        <f t="shared" si="2"/>
        <v/>
      </c>
      <c r="R14" s="41"/>
    </row>
    <row r="15" spans="1:18" ht="29" customHeight="1" x14ac:dyDescent="0.2">
      <c r="A15" s="159" t="s">
        <v>138</v>
      </c>
      <c r="B15" s="32">
        <v>10421</v>
      </c>
      <c r="C15" s="33" t="s">
        <v>44</v>
      </c>
      <c r="D15" s="117">
        <v>91849410</v>
      </c>
      <c r="E15" s="45" t="s">
        <v>45</v>
      </c>
      <c r="F15" s="35" t="s">
        <v>46</v>
      </c>
      <c r="G15" s="226">
        <f>1.0472*1.005</f>
        <v>1.0524359999999997</v>
      </c>
      <c r="H15" s="227">
        <f>1.0034*1.005</f>
        <v>1.0084169999999999</v>
      </c>
      <c r="I15" s="227">
        <f>1.0354*1.005</f>
        <v>1.0405770000000001</v>
      </c>
      <c r="J15" s="228">
        <f t="shared" si="5"/>
        <v>0.99241699999999988</v>
      </c>
      <c r="K15" s="230">
        <f t="shared" si="6"/>
        <v>0.98441699999999988</v>
      </c>
      <c r="L15" s="61"/>
      <c r="M15" s="146"/>
      <c r="N15" s="147"/>
      <c r="O15" s="156" t="str">
        <f t="shared" si="0"/>
        <v/>
      </c>
      <c r="P15" s="39" t="str">
        <f t="shared" si="1"/>
        <v/>
      </c>
      <c r="Q15" s="40" t="str">
        <f t="shared" si="2"/>
        <v/>
      </c>
      <c r="R15" s="41"/>
    </row>
    <row r="16" spans="1:18" ht="29" customHeight="1" x14ac:dyDescent="0.2">
      <c r="A16" s="131" t="s">
        <v>140</v>
      </c>
      <c r="B16" s="32">
        <v>10528</v>
      </c>
      <c r="C16" s="33" t="s">
        <v>47</v>
      </c>
      <c r="D16" s="34" t="s">
        <v>48</v>
      </c>
      <c r="E16" s="45" t="s">
        <v>49</v>
      </c>
      <c r="F16" s="35" t="s">
        <v>50</v>
      </c>
      <c r="G16" s="227">
        <f>0.9897*1.005</f>
        <v>0.99464849999999994</v>
      </c>
      <c r="H16" s="227">
        <f>0.9561*1.005</f>
        <v>0.9608804999999998</v>
      </c>
      <c r="I16" s="227">
        <f>0.9787*1.005</f>
        <v>0.9835934999999999</v>
      </c>
      <c r="J16" s="228">
        <f t="shared" si="5"/>
        <v>0.94488049999999979</v>
      </c>
      <c r="K16" s="230">
        <f t="shared" si="6"/>
        <v>0.93688049999999978</v>
      </c>
      <c r="L16" s="61"/>
      <c r="M16" s="146"/>
      <c r="N16" s="147"/>
      <c r="O16" s="156" t="str">
        <f t="shared" si="0"/>
        <v/>
      </c>
      <c r="P16" s="39" t="str">
        <f t="shared" si="1"/>
        <v/>
      </c>
      <c r="Q16" s="40" t="str">
        <f t="shared" si="2"/>
        <v/>
      </c>
      <c r="R16" s="41"/>
    </row>
    <row r="17" spans="1:18" ht="29" customHeight="1" x14ac:dyDescent="0.2">
      <c r="A17" s="134" t="s">
        <v>105</v>
      </c>
      <c r="B17" s="32">
        <v>15028</v>
      </c>
      <c r="C17" s="33" t="s">
        <v>51</v>
      </c>
      <c r="D17" s="34" t="s">
        <v>52</v>
      </c>
      <c r="E17" s="35" t="s">
        <v>53</v>
      </c>
      <c r="F17" s="35" t="s">
        <v>54</v>
      </c>
      <c r="G17" s="230">
        <v>1.0379</v>
      </c>
      <c r="H17" s="230">
        <v>0.98650000000000004</v>
      </c>
      <c r="I17" s="230">
        <v>1.0278</v>
      </c>
      <c r="J17" s="228">
        <f t="shared" si="5"/>
        <v>0.97050000000000003</v>
      </c>
      <c r="K17" s="230">
        <f t="shared" si="6"/>
        <v>0.96250000000000002</v>
      </c>
      <c r="L17" s="61"/>
      <c r="M17" s="146"/>
      <c r="N17" s="147"/>
      <c r="O17" s="156" t="str">
        <f t="shared" si="0"/>
        <v/>
      </c>
      <c r="P17" s="39" t="str">
        <f t="shared" si="1"/>
        <v/>
      </c>
      <c r="Q17" s="40" t="str">
        <f t="shared" si="2"/>
        <v/>
      </c>
      <c r="R17" s="41"/>
    </row>
    <row r="18" spans="1:18" ht="29" customHeight="1" x14ac:dyDescent="0.2">
      <c r="A18" s="134" t="s">
        <v>105</v>
      </c>
      <c r="B18" s="32">
        <v>10482</v>
      </c>
      <c r="C18" s="33" t="s">
        <v>56</v>
      </c>
      <c r="D18" s="34">
        <v>95031701</v>
      </c>
      <c r="E18" s="35" t="s">
        <v>49</v>
      </c>
      <c r="F18" s="35" t="s">
        <v>110</v>
      </c>
      <c r="G18" s="240">
        <v>0.96289999999999998</v>
      </c>
      <c r="H18" s="230">
        <v>0.91649999999999998</v>
      </c>
      <c r="I18" s="230">
        <v>0.94950000000000001</v>
      </c>
      <c r="J18" s="228">
        <f t="shared" si="5"/>
        <v>0.90049999999999997</v>
      </c>
      <c r="K18" s="230">
        <f t="shared" si="6"/>
        <v>0.89249999999999996</v>
      </c>
      <c r="L18" s="61"/>
      <c r="M18" s="146"/>
      <c r="N18" s="147"/>
      <c r="O18" s="156" t="str">
        <f t="shared" si="0"/>
        <v/>
      </c>
      <c r="P18" s="39" t="str">
        <f t="shared" si="1"/>
        <v/>
      </c>
      <c r="Q18" s="40" t="str">
        <f t="shared" si="2"/>
        <v/>
      </c>
      <c r="R18" s="196"/>
    </row>
    <row r="19" spans="1:18" ht="29" customHeight="1" x14ac:dyDescent="0.2">
      <c r="A19" s="171" t="s">
        <v>105</v>
      </c>
      <c r="B19" s="32">
        <v>12245</v>
      </c>
      <c r="C19" s="33" t="s">
        <v>57</v>
      </c>
      <c r="D19" s="34" t="s">
        <v>58</v>
      </c>
      <c r="E19" s="35" t="s">
        <v>59</v>
      </c>
      <c r="F19" s="35"/>
      <c r="G19" s="240">
        <v>0.97940000000000005</v>
      </c>
      <c r="H19" s="230">
        <v>0.92900000000000005</v>
      </c>
      <c r="I19" s="230">
        <v>0.97170000000000001</v>
      </c>
      <c r="J19" s="228">
        <f t="shared" si="5"/>
        <v>0.91300000000000003</v>
      </c>
      <c r="K19" s="230">
        <f t="shared" si="6"/>
        <v>0.90500000000000003</v>
      </c>
      <c r="L19" s="61"/>
      <c r="M19" s="146"/>
      <c r="N19" s="147"/>
      <c r="O19" s="156" t="str">
        <f t="shared" si="0"/>
        <v/>
      </c>
      <c r="P19" s="39" t="str">
        <f t="shared" si="1"/>
        <v/>
      </c>
      <c r="Q19" s="40" t="str">
        <f t="shared" si="2"/>
        <v/>
      </c>
      <c r="R19" s="196"/>
    </row>
    <row r="20" spans="1:18" ht="29" customHeight="1" x14ac:dyDescent="0.2">
      <c r="A20" s="131" t="s">
        <v>140</v>
      </c>
      <c r="B20" s="32">
        <v>16300</v>
      </c>
      <c r="C20" s="33" t="s">
        <v>60</v>
      </c>
      <c r="D20" s="34" t="s">
        <v>63</v>
      </c>
      <c r="E20" s="35" t="s">
        <v>62</v>
      </c>
      <c r="F20" s="35" t="s">
        <v>61</v>
      </c>
      <c r="G20" s="240"/>
      <c r="H20" s="227">
        <f>0.8581*1.005</f>
        <v>0.86239049999999984</v>
      </c>
      <c r="I20" s="230"/>
      <c r="J20" s="228">
        <f t="shared" si="5"/>
        <v>0.84639049999999982</v>
      </c>
      <c r="K20" s="230">
        <f t="shared" si="6"/>
        <v>0.83839049999999982</v>
      </c>
      <c r="L20" s="61"/>
      <c r="M20" s="146"/>
      <c r="N20" s="147"/>
      <c r="O20" s="156" t="str">
        <f t="shared" si="0"/>
        <v/>
      </c>
      <c r="P20" s="39" t="str">
        <f t="shared" si="1"/>
        <v/>
      </c>
      <c r="Q20" s="40" t="str">
        <f t="shared" si="2"/>
        <v/>
      </c>
      <c r="R20" s="196"/>
    </row>
    <row r="21" spans="1:18" ht="29" customHeight="1" x14ac:dyDescent="0.2">
      <c r="A21" s="159" t="s">
        <v>141</v>
      </c>
      <c r="B21" s="32" t="s">
        <v>142</v>
      </c>
      <c r="C21" s="33" t="s">
        <v>64</v>
      </c>
      <c r="D21" s="34" t="s">
        <v>65</v>
      </c>
      <c r="E21" s="35" t="s">
        <v>66</v>
      </c>
      <c r="F21" s="35"/>
      <c r="G21" s="226">
        <v>0.84250000000000003</v>
      </c>
      <c r="H21" s="227">
        <v>0.80249999999999999</v>
      </c>
      <c r="I21" s="227">
        <v>0.79610000000000003</v>
      </c>
      <c r="J21" s="228">
        <f t="shared" si="5"/>
        <v>0.78649999999999998</v>
      </c>
      <c r="K21" s="230">
        <f t="shared" si="6"/>
        <v>0.77849999999999997</v>
      </c>
      <c r="L21" s="61"/>
      <c r="M21" s="146"/>
      <c r="N21" s="147"/>
      <c r="O21" s="156" t="str">
        <f t="shared" si="0"/>
        <v/>
      </c>
      <c r="P21" s="39" t="str">
        <f t="shared" si="1"/>
        <v/>
      </c>
      <c r="Q21" s="40" t="str">
        <f t="shared" si="2"/>
        <v/>
      </c>
      <c r="R21" s="196"/>
    </row>
    <row r="22" spans="1:18" ht="29" customHeight="1" x14ac:dyDescent="0.2">
      <c r="A22" s="140" t="s">
        <v>105</v>
      </c>
      <c r="B22" s="32">
        <v>1254</v>
      </c>
      <c r="C22" s="33" t="s">
        <v>79</v>
      </c>
      <c r="D22" s="34">
        <v>93499575</v>
      </c>
      <c r="E22" s="35" t="s">
        <v>19</v>
      </c>
      <c r="F22" s="35"/>
      <c r="G22" s="239"/>
      <c r="H22" s="230">
        <v>0.80310000000000004</v>
      </c>
      <c r="I22" s="230"/>
      <c r="J22" s="228">
        <f t="shared" si="5"/>
        <v>0.78710000000000002</v>
      </c>
      <c r="K22" s="230">
        <f t="shared" si="6"/>
        <v>0.77910000000000001</v>
      </c>
      <c r="L22" s="64"/>
      <c r="M22" s="146"/>
      <c r="N22" s="147"/>
      <c r="O22" s="156" t="str">
        <f t="shared" si="0"/>
        <v/>
      </c>
      <c r="P22" s="39" t="str">
        <f t="shared" si="1"/>
        <v/>
      </c>
      <c r="Q22" s="40" t="str">
        <f t="shared" si="2"/>
        <v/>
      </c>
      <c r="R22" s="196"/>
    </row>
    <row r="23" spans="1:18" ht="29" customHeight="1" x14ac:dyDescent="0.2">
      <c r="A23" s="159" t="s">
        <v>143</v>
      </c>
      <c r="B23" s="32">
        <v>6051</v>
      </c>
      <c r="C23" s="33" t="s">
        <v>83</v>
      </c>
      <c r="D23" s="34" t="s">
        <v>81</v>
      </c>
      <c r="E23" s="35" t="s">
        <v>82</v>
      </c>
      <c r="F23" s="35" t="s">
        <v>84</v>
      </c>
      <c r="G23" s="241">
        <v>0.9143</v>
      </c>
      <c r="H23" s="227">
        <v>0.88319999999999999</v>
      </c>
      <c r="I23" s="227">
        <v>0.90549999999999997</v>
      </c>
      <c r="J23" s="228">
        <f t="shared" si="5"/>
        <v>0.86719999999999997</v>
      </c>
      <c r="K23" s="230">
        <f t="shared" si="6"/>
        <v>0.85919999999999996</v>
      </c>
      <c r="L23" s="63"/>
      <c r="M23" s="146"/>
      <c r="N23" s="147"/>
      <c r="O23" s="156" t="str">
        <f t="shared" si="0"/>
        <v/>
      </c>
      <c r="P23" s="39" t="str">
        <f t="shared" si="1"/>
        <v/>
      </c>
      <c r="Q23" s="40" t="s">
        <v>131</v>
      </c>
      <c r="R23" s="196">
        <v>6</v>
      </c>
    </row>
    <row r="24" spans="1:18" ht="29" customHeight="1" x14ac:dyDescent="0.2">
      <c r="A24" s="140" t="s">
        <v>105</v>
      </c>
      <c r="B24" s="108">
        <v>10742</v>
      </c>
      <c r="C24" s="33" t="s">
        <v>86</v>
      </c>
      <c r="D24" s="96">
        <v>93030677</v>
      </c>
      <c r="E24" s="35" t="s">
        <v>55</v>
      </c>
      <c r="F24" s="95" t="s">
        <v>129</v>
      </c>
      <c r="G24" s="240">
        <v>0.96519999999999995</v>
      </c>
      <c r="H24" s="230">
        <v>0.91849999999999998</v>
      </c>
      <c r="I24" s="230">
        <v>0.95860000000000001</v>
      </c>
      <c r="J24" s="228">
        <f t="shared" si="5"/>
        <v>0.90249999999999997</v>
      </c>
      <c r="K24" s="230">
        <f t="shared" si="6"/>
        <v>0.89449999999999996</v>
      </c>
      <c r="L24" s="63">
        <f>+G24</f>
        <v>0.96519999999999995</v>
      </c>
      <c r="M24" s="146">
        <v>0.75</v>
      </c>
      <c r="N24" s="147">
        <v>0.78651620370370379</v>
      </c>
      <c r="O24" s="156">
        <f t="shared" si="0"/>
        <v>3.6516203703703787E-2</v>
      </c>
      <c r="P24" s="39">
        <f t="shared" si="1"/>
        <v>3155</v>
      </c>
      <c r="Q24" s="40">
        <f t="shared" si="2"/>
        <v>3045.2059999999997</v>
      </c>
      <c r="R24" s="196">
        <v>4</v>
      </c>
    </row>
    <row r="25" spans="1:18" ht="29" customHeight="1" x14ac:dyDescent="0.2">
      <c r="A25" s="140" t="s">
        <v>105</v>
      </c>
      <c r="B25" s="108">
        <v>11168</v>
      </c>
      <c r="C25" s="33" t="s">
        <v>95</v>
      </c>
      <c r="D25" s="96">
        <v>93030679</v>
      </c>
      <c r="E25" s="35" t="s">
        <v>94</v>
      </c>
      <c r="F25" s="95" t="s">
        <v>102</v>
      </c>
      <c r="G25" s="240">
        <v>0.99270000000000003</v>
      </c>
      <c r="H25" s="230">
        <v>0.94269999999999998</v>
      </c>
      <c r="I25" s="230">
        <v>0.98509999999999998</v>
      </c>
      <c r="J25" s="228">
        <f t="shared" si="5"/>
        <v>0.92669999999999997</v>
      </c>
      <c r="K25" s="230">
        <f t="shared" si="6"/>
        <v>0.91869999999999996</v>
      </c>
      <c r="L25" s="63">
        <f>+G25</f>
        <v>0.99270000000000003</v>
      </c>
      <c r="M25" s="146">
        <v>0.75</v>
      </c>
      <c r="N25" s="147">
        <v>0.78055555555555556</v>
      </c>
      <c r="O25" s="156">
        <f t="shared" si="0"/>
        <v>3.0555555555555558E-2</v>
      </c>
      <c r="P25" s="39">
        <f t="shared" si="1"/>
        <v>2640</v>
      </c>
      <c r="Q25" s="40">
        <f t="shared" si="2"/>
        <v>2620.7280000000001</v>
      </c>
      <c r="R25" s="221">
        <v>2</v>
      </c>
    </row>
    <row r="26" spans="1:18" ht="29" customHeight="1" x14ac:dyDescent="0.2">
      <c r="A26" s="140" t="s">
        <v>105</v>
      </c>
      <c r="B26" s="118">
        <v>6609</v>
      </c>
      <c r="C26" s="119" t="s">
        <v>106</v>
      </c>
      <c r="D26" s="120"/>
      <c r="E26" s="121" t="s">
        <v>148</v>
      </c>
      <c r="F26" s="122" t="s">
        <v>101</v>
      </c>
      <c r="G26" s="242">
        <v>0.96699999999999997</v>
      </c>
      <c r="H26" s="243">
        <v>0.93179999999999996</v>
      </c>
      <c r="I26" s="243">
        <v>0.96030000000000004</v>
      </c>
      <c r="J26" s="228">
        <f t="shared" si="5"/>
        <v>0.91579999999999995</v>
      </c>
      <c r="K26" s="230">
        <f t="shared" si="6"/>
        <v>0.90779999999999994</v>
      </c>
      <c r="L26" s="125">
        <f>+J26</f>
        <v>0.91579999999999995</v>
      </c>
      <c r="M26" s="146">
        <v>0.75</v>
      </c>
      <c r="N26" s="147">
        <v>0.78540509259259261</v>
      </c>
      <c r="O26" s="156">
        <f t="shared" si="0"/>
        <v>3.5405092592592613E-2</v>
      </c>
      <c r="P26" s="39">
        <f t="shared" si="1"/>
        <v>3059</v>
      </c>
      <c r="Q26" s="40">
        <f t="shared" si="2"/>
        <v>2801.4321999999997</v>
      </c>
      <c r="R26" s="221">
        <v>3</v>
      </c>
    </row>
    <row r="27" spans="1:18" ht="29" customHeight="1" x14ac:dyDescent="0.2">
      <c r="A27" s="140" t="s">
        <v>105</v>
      </c>
      <c r="B27" s="108">
        <v>5961</v>
      </c>
      <c r="C27" s="33" t="s">
        <v>74</v>
      </c>
      <c r="D27" s="34" t="s">
        <v>111</v>
      </c>
      <c r="E27" s="35" t="s">
        <v>147</v>
      </c>
      <c r="F27" s="166" t="s">
        <v>118</v>
      </c>
      <c r="G27" s="170">
        <v>0.84650000000000003</v>
      </c>
      <c r="H27" s="170">
        <v>0.82299999999999995</v>
      </c>
      <c r="I27" s="170">
        <v>0.83830000000000005</v>
      </c>
      <c r="J27" s="228">
        <f t="shared" si="5"/>
        <v>0.80699999999999994</v>
      </c>
      <c r="K27" s="230">
        <f t="shared" si="6"/>
        <v>0.79899999999999993</v>
      </c>
      <c r="L27" s="125">
        <f>+J27</f>
        <v>0.80699999999999994</v>
      </c>
      <c r="M27" s="146">
        <v>0.75</v>
      </c>
      <c r="N27" s="147">
        <v>0.78472222222222221</v>
      </c>
      <c r="O27" s="156">
        <f t="shared" si="0"/>
        <v>3.472222222222221E-2</v>
      </c>
      <c r="P27" s="39">
        <f t="shared" si="1"/>
        <v>3000</v>
      </c>
      <c r="Q27" s="40">
        <f t="shared" si="2"/>
        <v>2421</v>
      </c>
      <c r="R27" s="221">
        <v>1</v>
      </c>
    </row>
    <row r="28" spans="1:18" ht="29" customHeight="1" x14ac:dyDescent="0.2">
      <c r="A28" s="160" t="s">
        <v>130</v>
      </c>
      <c r="B28" s="144">
        <v>5400</v>
      </c>
      <c r="C28" s="49" t="s">
        <v>126</v>
      </c>
      <c r="D28" s="49"/>
      <c r="E28" s="49" t="s">
        <v>127</v>
      </c>
      <c r="F28" s="49"/>
      <c r="G28" s="207">
        <v>0.91010000000000002</v>
      </c>
      <c r="H28" s="207">
        <v>0.87649999999999995</v>
      </c>
      <c r="I28" s="207">
        <v>0.89490000000000003</v>
      </c>
      <c r="J28" s="228">
        <f t="shared" si="5"/>
        <v>0.86049999999999993</v>
      </c>
      <c r="K28" s="230">
        <f t="shared" si="6"/>
        <v>0.85249999999999992</v>
      </c>
      <c r="L28" s="125"/>
      <c r="M28" s="146"/>
      <c r="N28" s="147"/>
      <c r="O28" s="156" t="str">
        <f t="shared" si="0"/>
        <v/>
      </c>
      <c r="P28" s="39" t="str">
        <f t="shared" si="1"/>
        <v/>
      </c>
      <c r="Q28" s="40" t="str">
        <f t="shared" si="2"/>
        <v/>
      </c>
      <c r="R28" s="126"/>
    </row>
    <row r="29" spans="1:18" ht="29" customHeight="1" x14ac:dyDescent="0.2">
      <c r="A29" s="141"/>
      <c r="B29" s="144"/>
      <c r="C29" s="49"/>
      <c r="D29" s="49"/>
      <c r="E29" s="49"/>
      <c r="F29" s="49"/>
      <c r="G29" s="49"/>
      <c r="H29" s="49"/>
      <c r="I29" s="49"/>
      <c r="J29" s="49"/>
      <c r="K29" s="260"/>
      <c r="L29" s="49"/>
      <c r="M29" s="154"/>
      <c r="N29" s="154"/>
      <c r="O29" s="153"/>
      <c r="P29" s="39" t="str">
        <f t="shared" ref="P29:P31" si="7">IF(N29="","",SUM((HOUR(O29)*3600))+(MINUTE(O29)*60)+(SECOND(O29)))</f>
        <v/>
      </c>
      <c r="Q29" s="40" t="str">
        <f t="shared" ref="Q29:Q31" si="8">IF(L29="","",P29*L29)</f>
        <v/>
      </c>
      <c r="R29" s="126"/>
    </row>
    <row r="30" spans="1:18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260"/>
      <c r="L30" s="49"/>
      <c r="M30" s="155"/>
      <c r="N30" s="155"/>
      <c r="O30" s="246" t="str">
        <f t="shared" ref="O30:O31" si="9">IF(N30="","",N30-M30)</f>
        <v/>
      </c>
      <c r="P30" s="39" t="str">
        <f t="shared" si="7"/>
        <v/>
      </c>
      <c r="Q30" s="40" t="str">
        <f t="shared" si="8"/>
        <v/>
      </c>
      <c r="R30" s="127"/>
    </row>
    <row r="31" spans="1:18" x14ac:dyDescent="0.2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260"/>
      <c r="L31" s="49"/>
      <c r="M31" s="155"/>
      <c r="N31" s="155"/>
      <c r="O31" s="156" t="str">
        <f t="shared" si="9"/>
        <v/>
      </c>
      <c r="P31" s="39" t="str">
        <f t="shared" si="7"/>
        <v/>
      </c>
      <c r="Q31" s="40" t="str">
        <f t="shared" si="8"/>
        <v/>
      </c>
      <c r="R31" s="127"/>
    </row>
  </sheetData>
  <pageMargins left="0" right="0" top="0.74803149606299213" bottom="0.74803149606299213" header="0.31496062992125984" footer="0.31496062992125984"/>
  <pageSetup paperSize="9" scale="6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CAFD-A8CA-F444-8BCF-B38F2304D7D8}">
  <sheetPr>
    <tabColor theme="5" tint="-0.249977111117893"/>
    <pageSetUpPr fitToPage="1"/>
  </sheetPr>
  <dimension ref="A1:R31"/>
  <sheetViews>
    <sheetView workbookViewId="0">
      <selection activeCell="R14" sqref="R14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</cols>
  <sheetData>
    <row r="1" spans="1:18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256"/>
      <c r="L1" s="2"/>
      <c r="M1" s="2"/>
      <c r="N1" s="2"/>
      <c r="O1" s="2"/>
      <c r="P1" s="2"/>
      <c r="Q1" s="2"/>
      <c r="R1" s="4"/>
    </row>
    <row r="2" spans="1:18" ht="16" thickBot="1" x14ac:dyDescent="0.25">
      <c r="A2" s="129" t="s">
        <v>0</v>
      </c>
      <c r="B2" s="192"/>
      <c r="C2" s="84" t="s">
        <v>158</v>
      </c>
      <c r="D2" s="6"/>
      <c r="E2" s="7"/>
      <c r="F2" s="8" t="s">
        <v>1</v>
      </c>
      <c r="G2" s="9" t="s">
        <v>163</v>
      </c>
      <c r="H2" s="9" t="s">
        <v>164</v>
      </c>
      <c r="I2" s="10" t="s">
        <v>2</v>
      </c>
      <c r="J2" s="178">
        <v>45188</v>
      </c>
      <c r="K2" s="257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8" ht="43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58" t="s">
        <v>146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8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5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8" ht="29" customHeight="1" x14ac:dyDescent="0.2">
      <c r="A5" s="160" t="s">
        <v>130</v>
      </c>
      <c r="B5" s="32">
        <v>87</v>
      </c>
      <c r="C5" s="33" t="s">
        <v>72</v>
      </c>
      <c r="D5" s="34">
        <v>91769973</v>
      </c>
      <c r="E5" s="65" t="s">
        <v>73</v>
      </c>
      <c r="F5" s="35"/>
      <c r="G5" s="226">
        <v>0.85670000000000002</v>
      </c>
      <c r="H5" s="227">
        <v>0.82130000000000003</v>
      </c>
      <c r="I5" s="227">
        <v>0.84179999999999999</v>
      </c>
      <c r="J5" s="228">
        <f>H5-0.016</f>
        <v>0.80530000000000002</v>
      </c>
      <c r="K5" s="230">
        <f>H5-0.024</f>
        <v>0.79730000000000001</v>
      </c>
      <c r="L5" s="61"/>
      <c r="M5" s="146"/>
      <c r="N5" s="147"/>
      <c r="O5" s="156" t="str">
        <f t="shared" ref="O5:O28" si="0">IF(N5="","",N5-M5)</f>
        <v/>
      </c>
      <c r="P5" s="39" t="str">
        <f t="shared" ref="P5:P28" si="1">IF(N5="","",SUM((HOUR(O5)*3600))+(MINUTE(O5)*60)+(SECOND(O5)))</f>
        <v/>
      </c>
      <c r="Q5" s="40" t="str">
        <f t="shared" ref="Q5:Q28" si="2">IF(L5="","",P5*L5)</f>
        <v/>
      </c>
      <c r="R5" s="41"/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230">
        <v>0.90910000000000002</v>
      </c>
      <c r="H6" s="230">
        <v>0.87450000000000006</v>
      </c>
      <c r="I6" s="230">
        <v>0.90059999999999996</v>
      </c>
      <c r="J6" s="228">
        <f t="shared" ref="J6:J9" si="3">H6-0.016</f>
        <v>0.85850000000000004</v>
      </c>
      <c r="K6" s="230">
        <f t="shared" ref="K6:K9" si="4">H6-0.024</f>
        <v>0.85050000000000003</v>
      </c>
      <c r="L6" s="61"/>
      <c r="M6" s="146"/>
      <c r="N6" s="147"/>
      <c r="O6" s="156" t="str">
        <f t="shared" si="0"/>
        <v/>
      </c>
      <c r="P6" s="39" t="str">
        <f t="shared" si="1"/>
        <v/>
      </c>
      <c r="Q6" s="40" t="str">
        <f t="shared" si="2"/>
        <v/>
      </c>
      <c r="R6" s="41"/>
    </row>
    <row r="7" spans="1:18" ht="29" customHeight="1" x14ac:dyDescent="0.2">
      <c r="A7" s="134" t="s">
        <v>134</v>
      </c>
      <c r="B7" s="32">
        <v>5828</v>
      </c>
      <c r="C7" s="35" t="s">
        <v>76</v>
      </c>
      <c r="D7" s="93" t="s">
        <v>77</v>
      </c>
      <c r="E7" s="65" t="s">
        <v>153</v>
      </c>
      <c r="F7" s="35" t="s">
        <v>78</v>
      </c>
      <c r="G7" s="230">
        <v>0.90910000000000002</v>
      </c>
      <c r="H7" s="230">
        <v>0.87450000000000006</v>
      </c>
      <c r="I7" s="230">
        <v>0.90059999999999996</v>
      </c>
      <c r="J7" s="228">
        <f t="shared" si="3"/>
        <v>0.85850000000000004</v>
      </c>
      <c r="K7" s="230">
        <f t="shared" si="4"/>
        <v>0.85050000000000003</v>
      </c>
      <c r="L7" s="61">
        <f>G7</f>
        <v>0.90910000000000002</v>
      </c>
      <c r="M7" s="146">
        <v>0.75314814814814823</v>
      </c>
      <c r="N7" s="147"/>
      <c r="O7" s="156" t="str">
        <f t="shared" si="0"/>
        <v/>
      </c>
      <c r="P7" s="39" t="str">
        <f t="shared" si="1"/>
        <v/>
      </c>
      <c r="Q7" s="40"/>
      <c r="R7" s="41">
        <v>2</v>
      </c>
    </row>
    <row r="8" spans="1:18" ht="29" customHeight="1" x14ac:dyDescent="0.2">
      <c r="A8" s="171" t="s">
        <v>135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230">
        <v>0.90910000000000002</v>
      </c>
      <c r="H8" s="230">
        <v>0.87450000000000006</v>
      </c>
      <c r="I8" s="230">
        <v>0.90059999999999996</v>
      </c>
      <c r="J8" s="228">
        <f t="shared" si="3"/>
        <v>0.85850000000000004</v>
      </c>
      <c r="K8" s="230">
        <f t="shared" si="4"/>
        <v>0.85050000000000003</v>
      </c>
      <c r="L8" s="61">
        <f>G8</f>
        <v>0.90910000000000002</v>
      </c>
      <c r="M8" s="146">
        <v>0.75314814814814823</v>
      </c>
      <c r="N8" s="147"/>
      <c r="O8" s="156" t="str">
        <f t="shared" si="0"/>
        <v/>
      </c>
      <c r="P8" s="39" t="str">
        <f t="shared" si="1"/>
        <v/>
      </c>
      <c r="Q8" s="40"/>
      <c r="R8" s="41">
        <v>1</v>
      </c>
    </row>
    <row r="9" spans="1:18" ht="29" customHeight="1" thickBot="1" x14ac:dyDescent="0.25">
      <c r="A9" s="213" t="s">
        <v>135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230">
        <v>0.90910000000000002</v>
      </c>
      <c r="H9" s="230">
        <v>0.87450000000000006</v>
      </c>
      <c r="I9" s="230">
        <v>0.90059999999999996</v>
      </c>
      <c r="J9" s="228">
        <f t="shared" si="3"/>
        <v>0.85850000000000004</v>
      </c>
      <c r="K9" s="230">
        <f t="shared" si="4"/>
        <v>0.85050000000000003</v>
      </c>
      <c r="L9" s="78"/>
      <c r="M9" s="148"/>
      <c r="N9" s="149"/>
      <c r="O9" s="202" t="str">
        <f t="shared" si="0"/>
        <v/>
      </c>
      <c r="P9" s="79" t="str">
        <f t="shared" si="1"/>
        <v/>
      </c>
      <c r="Q9" s="80" t="str">
        <f t="shared" si="2"/>
        <v/>
      </c>
      <c r="R9" s="81"/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233"/>
      <c r="H10" s="234"/>
      <c r="I10" s="235"/>
      <c r="J10" s="236"/>
      <c r="K10" s="235"/>
      <c r="L10" s="107"/>
      <c r="M10" s="148"/>
      <c r="N10" s="149"/>
      <c r="O10" s="202" t="str">
        <f t="shared" si="0"/>
        <v/>
      </c>
      <c r="P10" s="79" t="str">
        <f t="shared" si="1"/>
        <v/>
      </c>
      <c r="Q10" s="80" t="str">
        <f t="shared" si="2"/>
        <v/>
      </c>
      <c r="R10" s="90"/>
    </row>
    <row r="11" spans="1:18" ht="29" customHeight="1" x14ac:dyDescent="0.2">
      <c r="A11" s="143" t="s">
        <v>137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226">
        <f>0.9723*1.005</f>
        <v>0.97716149999999991</v>
      </c>
      <c r="H11" s="237">
        <f>0.8925*1.005</f>
        <v>0.89696249999999988</v>
      </c>
      <c r="I11" s="237">
        <f>0.9606*1.005</f>
        <v>0.9654029999999999</v>
      </c>
      <c r="J11" s="228">
        <f t="shared" ref="J11:J28" si="5">H11-0.016</f>
        <v>0.88096249999999987</v>
      </c>
      <c r="K11" s="230">
        <f t="shared" ref="K11:K28" si="6">H11-0.024</f>
        <v>0.87296249999999986</v>
      </c>
      <c r="L11" s="72"/>
      <c r="M11" s="146"/>
      <c r="N11" s="147"/>
      <c r="O11" s="156" t="str">
        <f t="shared" si="0"/>
        <v/>
      </c>
      <c r="P11" s="39" t="str">
        <f t="shared" si="1"/>
        <v/>
      </c>
      <c r="Q11" s="40" t="str">
        <f t="shared" si="2"/>
        <v/>
      </c>
      <c r="R11" s="41"/>
    </row>
    <row r="12" spans="1:18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239">
        <v>0.92159999999999997</v>
      </c>
      <c r="H12" s="230">
        <v>0.87390000000000001</v>
      </c>
      <c r="I12" s="230">
        <v>0.91359999999999997</v>
      </c>
      <c r="J12" s="228">
        <f t="shared" si="5"/>
        <v>0.8579</v>
      </c>
      <c r="K12" s="230">
        <f t="shared" si="6"/>
        <v>0.84989999999999999</v>
      </c>
      <c r="L12" s="61">
        <f>H12</f>
        <v>0.87390000000000001</v>
      </c>
      <c r="M12" s="146">
        <v>0.75133101851851858</v>
      </c>
      <c r="N12" s="147"/>
      <c r="O12" s="156" t="str">
        <f t="shared" si="0"/>
        <v/>
      </c>
      <c r="P12" s="39" t="str">
        <f t="shared" si="1"/>
        <v/>
      </c>
      <c r="Q12" s="40"/>
      <c r="R12" s="41">
        <v>1</v>
      </c>
    </row>
    <row r="13" spans="1:18" ht="29" customHeight="1" x14ac:dyDescent="0.2">
      <c r="A13" s="159" t="s">
        <v>139</v>
      </c>
      <c r="B13" s="32">
        <v>15551</v>
      </c>
      <c r="C13" s="33" t="s">
        <v>35</v>
      </c>
      <c r="D13" s="43">
        <v>91747027</v>
      </c>
      <c r="E13" s="44" t="s">
        <v>36</v>
      </c>
      <c r="F13" s="35" t="s">
        <v>37</v>
      </c>
      <c r="G13" s="226">
        <f>0.9369*1.005</f>
        <v>0.94158449999999982</v>
      </c>
      <c r="H13" s="227">
        <f>G13-0.025</f>
        <v>0.9165844999999998</v>
      </c>
      <c r="I13" s="230"/>
      <c r="J13" s="228">
        <f t="shared" si="5"/>
        <v>0.90058449999999979</v>
      </c>
      <c r="K13" s="230">
        <f t="shared" si="6"/>
        <v>0.89258449999999978</v>
      </c>
      <c r="L13" s="61"/>
      <c r="M13" s="146"/>
      <c r="N13" s="147"/>
      <c r="O13" s="156" t="str">
        <f t="shared" si="0"/>
        <v/>
      </c>
      <c r="P13" s="39" t="str">
        <f t="shared" si="1"/>
        <v/>
      </c>
      <c r="Q13" s="40" t="str">
        <f t="shared" si="2"/>
        <v/>
      </c>
      <c r="R13" s="41"/>
    </row>
    <row r="14" spans="1:18" ht="29" customHeight="1" x14ac:dyDescent="0.2">
      <c r="A14" s="194" t="s">
        <v>105</v>
      </c>
      <c r="B14" s="32">
        <v>9801</v>
      </c>
      <c r="C14" s="33" t="s">
        <v>41</v>
      </c>
      <c r="D14" s="34">
        <v>91357059</v>
      </c>
      <c r="E14" s="35" t="s">
        <v>42</v>
      </c>
      <c r="F14" s="35" t="s">
        <v>43</v>
      </c>
      <c r="G14" s="239">
        <f>0.937</f>
        <v>0.93700000000000006</v>
      </c>
      <c r="H14" s="230">
        <v>0.88260000000000005</v>
      </c>
      <c r="I14" s="230">
        <v>0.92310000000000003</v>
      </c>
      <c r="J14" s="228">
        <f t="shared" si="5"/>
        <v>0.86660000000000004</v>
      </c>
      <c r="K14" s="230">
        <f t="shared" si="6"/>
        <v>0.85860000000000003</v>
      </c>
      <c r="L14" s="61"/>
      <c r="M14" s="146"/>
      <c r="N14" s="147"/>
      <c r="O14" s="156" t="str">
        <f t="shared" si="0"/>
        <v/>
      </c>
      <c r="P14" s="39" t="str">
        <f t="shared" si="1"/>
        <v/>
      </c>
      <c r="Q14" s="40" t="str">
        <f t="shared" si="2"/>
        <v/>
      </c>
      <c r="R14" s="41"/>
    </row>
    <row r="15" spans="1:18" ht="29" customHeight="1" x14ac:dyDescent="0.2">
      <c r="A15" s="159" t="s">
        <v>138</v>
      </c>
      <c r="B15" s="32">
        <v>10421</v>
      </c>
      <c r="C15" s="33" t="s">
        <v>44</v>
      </c>
      <c r="D15" s="117">
        <v>91849410</v>
      </c>
      <c r="E15" s="45" t="s">
        <v>45</v>
      </c>
      <c r="F15" s="35" t="s">
        <v>46</v>
      </c>
      <c r="G15" s="226">
        <f>1.0472*1.005</f>
        <v>1.0524359999999997</v>
      </c>
      <c r="H15" s="227">
        <f>1.0034*1.005</f>
        <v>1.0084169999999999</v>
      </c>
      <c r="I15" s="227">
        <f>1.0354*1.005</f>
        <v>1.0405770000000001</v>
      </c>
      <c r="J15" s="228">
        <f t="shared" si="5"/>
        <v>0.99241699999999988</v>
      </c>
      <c r="K15" s="230">
        <f t="shared" si="6"/>
        <v>0.98441699999999988</v>
      </c>
      <c r="L15" s="61"/>
      <c r="M15" s="146"/>
      <c r="N15" s="147"/>
      <c r="O15" s="156" t="str">
        <f t="shared" si="0"/>
        <v/>
      </c>
      <c r="P15" s="39" t="str">
        <f t="shared" si="1"/>
        <v/>
      </c>
      <c r="Q15" s="40" t="str">
        <f t="shared" si="2"/>
        <v/>
      </c>
      <c r="R15" s="41"/>
    </row>
    <row r="16" spans="1:18" ht="29" customHeight="1" x14ac:dyDescent="0.2">
      <c r="A16" s="131" t="s">
        <v>140</v>
      </c>
      <c r="B16" s="32">
        <v>10528</v>
      </c>
      <c r="C16" s="33" t="s">
        <v>47</v>
      </c>
      <c r="D16" s="34" t="s">
        <v>48</v>
      </c>
      <c r="E16" s="45" t="s">
        <v>49</v>
      </c>
      <c r="F16" s="35" t="s">
        <v>50</v>
      </c>
      <c r="G16" s="227">
        <f>0.9897*1.005</f>
        <v>0.99464849999999994</v>
      </c>
      <c r="H16" s="227">
        <f>0.9561*1.005</f>
        <v>0.9608804999999998</v>
      </c>
      <c r="I16" s="227">
        <f>0.9787*1.005</f>
        <v>0.9835934999999999</v>
      </c>
      <c r="J16" s="228">
        <f t="shared" si="5"/>
        <v>0.94488049999999979</v>
      </c>
      <c r="K16" s="230">
        <f t="shared" si="6"/>
        <v>0.93688049999999978</v>
      </c>
      <c r="L16" s="61"/>
      <c r="M16" s="146"/>
      <c r="N16" s="147"/>
      <c r="O16" s="156" t="str">
        <f t="shared" si="0"/>
        <v/>
      </c>
      <c r="P16" s="39" t="str">
        <f t="shared" si="1"/>
        <v/>
      </c>
      <c r="Q16" s="40" t="str">
        <f t="shared" si="2"/>
        <v/>
      </c>
      <c r="R16" s="41"/>
    </row>
    <row r="17" spans="1:18" ht="29" customHeight="1" x14ac:dyDescent="0.2">
      <c r="A17" s="134" t="s">
        <v>105</v>
      </c>
      <c r="B17" s="32">
        <v>15028</v>
      </c>
      <c r="C17" s="33" t="s">
        <v>51</v>
      </c>
      <c r="D17" s="34" t="s">
        <v>52</v>
      </c>
      <c r="E17" s="35" t="s">
        <v>53</v>
      </c>
      <c r="F17" s="35" t="s">
        <v>54</v>
      </c>
      <c r="G17" s="230">
        <v>1.0379</v>
      </c>
      <c r="H17" s="230">
        <v>0.98650000000000004</v>
      </c>
      <c r="I17" s="230">
        <v>1.0278</v>
      </c>
      <c r="J17" s="228">
        <f t="shared" si="5"/>
        <v>0.97050000000000003</v>
      </c>
      <c r="K17" s="230">
        <f t="shared" si="6"/>
        <v>0.96250000000000002</v>
      </c>
      <c r="L17" s="61"/>
      <c r="M17" s="146"/>
      <c r="N17" s="147"/>
      <c r="O17" s="156" t="str">
        <f t="shared" si="0"/>
        <v/>
      </c>
      <c r="P17" s="39" t="str">
        <f t="shared" si="1"/>
        <v/>
      </c>
      <c r="Q17" s="40" t="str">
        <f t="shared" si="2"/>
        <v/>
      </c>
      <c r="R17" s="41"/>
    </row>
    <row r="18" spans="1:18" ht="29" customHeight="1" x14ac:dyDescent="0.2">
      <c r="A18" s="134" t="s">
        <v>105</v>
      </c>
      <c r="B18" s="32">
        <v>10482</v>
      </c>
      <c r="C18" s="33" t="s">
        <v>56</v>
      </c>
      <c r="D18" s="34">
        <v>95031701</v>
      </c>
      <c r="E18" s="35" t="s">
        <v>49</v>
      </c>
      <c r="F18" s="35" t="s">
        <v>110</v>
      </c>
      <c r="G18" s="240">
        <v>0.96289999999999998</v>
      </c>
      <c r="H18" s="230">
        <v>0.91649999999999998</v>
      </c>
      <c r="I18" s="230">
        <v>0.94950000000000001</v>
      </c>
      <c r="J18" s="228">
        <f t="shared" si="5"/>
        <v>0.90049999999999997</v>
      </c>
      <c r="K18" s="230">
        <f t="shared" si="6"/>
        <v>0.89249999999999996</v>
      </c>
      <c r="L18" s="61">
        <f>J18</f>
        <v>0.90049999999999997</v>
      </c>
      <c r="M18" s="146">
        <v>0.75274305555555554</v>
      </c>
      <c r="N18" s="147"/>
      <c r="O18" s="156" t="str">
        <f t="shared" si="0"/>
        <v/>
      </c>
      <c r="P18" s="39" t="str">
        <f t="shared" si="1"/>
        <v/>
      </c>
      <c r="Q18" s="40"/>
      <c r="R18" s="196">
        <v>2</v>
      </c>
    </row>
    <row r="19" spans="1:18" ht="29" customHeight="1" x14ac:dyDescent="0.2">
      <c r="A19" s="171" t="s">
        <v>105</v>
      </c>
      <c r="B19" s="32">
        <v>12245</v>
      </c>
      <c r="C19" s="33" t="s">
        <v>57</v>
      </c>
      <c r="D19" s="34" t="s">
        <v>58</v>
      </c>
      <c r="E19" s="35" t="s">
        <v>59</v>
      </c>
      <c r="F19" s="35"/>
      <c r="G19" s="240">
        <v>0.97940000000000005</v>
      </c>
      <c r="H19" s="230">
        <v>0.92900000000000005</v>
      </c>
      <c r="I19" s="230">
        <v>0.97170000000000001</v>
      </c>
      <c r="J19" s="228">
        <f t="shared" si="5"/>
        <v>0.91300000000000003</v>
      </c>
      <c r="K19" s="230">
        <f t="shared" si="6"/>
        <v>0.90500000000000003</v>
      </c>
      <c r="L19" s="61"/>
      <c r="M19" s="146"/>
      <c r="N19" s="147"/>
      <c r="O19" s="156" t="str">
        <f t="shared" si="0"/>
        <v/>
      </c>
      <c r="P19" s="39" t="str">
        <f t="shared" si="1"/>
        <v/>
      </c>
      <c r="Q19" s="40" t="str">
        <f t="shared" si="2"/>
        <v/>
      </c>
      <c r="R19" s="196"/>
    </row>
    <row r="20" spans="1:18" ht="29" customHeight="1" x14ac:dyDescent="0.2">
      <c r="A20" s="131" t="s">
        <v>140</v>
      </c>
      <c r="B20" s="32">
        <v>16300</v>
      </c>
      <c r="C20" s="33" t="s">
        <v>60</v>
      </c>
      <c r="D20" s="34" t="s">
        <v>63</v>
      </c>
      <c r="E20" s="35" t="s">
        <v>62</v>
      </c>
      <c r="F20" s="35" t="s">
        <v>61</v>
      </c>
      <c r="G20" s="240"/>
      <c r="H20" s="227">
        <f>0.8581*1.005</f>
        <v>0.86239049999999984</v>
      </c>
      <c r="I20" s="230"/>
      <c r="J20" s="228">
        <f t="shared" si="5"/>
        <v>0.84639049999999982</v>
      </c>
      <c r="K20" s="230">
        <f t="shared" si="6"/>
        <v>0.83839049999999982</v>
      </c>
      <c r="L20" s="61">
        <f>H20</f>
        <v>0.86239049999999984</v>
      </c>
      <c r="M20" s="146">
        <v>0.79233796296296299</v>
      </c>
      <c r="N20" s="147"/>
      <c r="O20" s="156" t="str">
        <f t="shared" si="0"/>
        <v/>
      </c>
      <c r="P20" s="39" t="str">
        <f t="shared" si="1"/>
        <v/>
      </c>
      <c r="Q20" s="40"/>
      <c r="R20" s="196">
        <v>4</v>
      </c>
    </row>
    <row r="21" spans="1:18" ht="29" customHeight="1" x14ac:dyDescent="0.2">
      <c r="A21" s="159" t="s">
        <v>141</v>
      </c>
      <c r="B21" s="32" t="s">
        <v>142</v>
      </c>
      <c r="C21" s="33" t="s">
        <v>64</v>
      </c>
      <c r="D21" s="34" t="s">
        <v>65</v>
      </c>
      <c r="E21" s="35" t="s">
        <v>66</v>
      </c>
      <c r="F21" s="35"/>
      <c r="G21" s="226">
        <v>0.84250000000000003</v>
      </c>
      <c r="H21" s="227">
        <v>0.80249999999999999</v>
      </c>
      <c r="I21" s="227">
        <v>0.79610000000000003</v>
      </c>
      <c r="J21" s="228">
        <f t="shared" si="5"/>
        <v>0.78649999999999998</v>
      </c>
      <c r="K21" s="230">
        <f t="shared" si="6"/>
        <v>0.77849999999999997</v>
      </c>
      <c r="L21" s="61"/>
      <c r="M21" s="146"/>
      <c r="N21" s="147"/>
      <c r="O21" s="156" t="str">
        <f t="shared" si="0"/>
        <v/>
      </c>
      <c r="P21" s="39" t="str">
        <f t="shared" si="1"/>
        <v/>
      </c>
      <c r="Q21" s="40" t="str">
        <f t="shared" si="2"/>
        <v/>
      </c>
      <c r="R21" s="196"/>
    </row>
    <row r="22" spans="1:18" ht="29" customHeight="1" x14ac:dyDescent="0.2">
      <c r="A22" s="140" t="s">
        <v>105</v>
      </c>
      <c r="B22" s="32">
        <v>1254</v>
      </c>
      <c r="C22" s="33" t="s">
        <v>79</v>
      </c>
      <c r="D22" s="34">
        <v>93499575</v>
      </c>
      <c r="E22" s="35" t="s">
        <v>19</v>
      </c>
      <c r="F22" s="35"/>
      <c r="G22" s="239"/>
      <c r="H22" s="230">
        <v>0.80310000000000004</v>
      </c>
      <c r="I22" s="230"/>
      <c r="J22" s="228">
        <f t="shared" si="5"/>
        <v>0.78710000000000002</v>
      </c>
      <c r="K22" s="230">
        <f t="shared" si="6"/>
        <v>0.77910000000000001</v>
      </c>
      <c r="L22" s="64"/>
      <c r="M22" s="146"/>
      <c r="N22" s="147"/>
      <c r="O22" s="156" t="str">
        <f t="shared" si="0"/>
        <v/>
      </c>
      <c r="P22" s="39" t="str">
        <f t="shared" si="1"/>
        <v/>
      </c>
      <c r="Q22" s="40" t="str">
        <f t="shared" si="2"/>
        <v/>
      </c>
      <c r="R22" s="196"/>
    </row>
    <row r="23" spans="1:18" ht="29" customHeight="1" x14ac:dyDescent="0.2">
      <c r="A23" s="159" t="s">
        <v>143</v>
      </c>
      <c r="B23" s="32">
        <v>6051</v>
      </c>
      <c r="C23" s="33" t="s">
        <v>83</v>
      </c>
      <c r="D23" s="34" t="s">
        <v>81</v>
      </c>
      <c r="E23" s="35" t="s">
        <v>82</v>
      </c>
      <c r="F23" s="35" t="s">
        <v>84</v>
      </c>
      <c r="G23" s="241">
        <v>0.9143</v>
      </c>
      <c r="H23" s="227">
        <v>0.88319999999999999</v>
      </c>
      <c r="I23" s="227">
        <v>0.90549999999999997</v>
      </c>
      <c r="J23" s="228">
        <f t="shared" si="5"/>
        <v>0.86719999999999997</v>
      </c>
      <c r="K23" s="230">
        <f t="shared" si="6"/>
        <v>0.85919999999999996</v>
      </c>
      <c r="L23" s="63"/>
      <c r="M23" s="146"/>
      <c r="N23" s="147"/>
      <c r="O23" s="156" t="str">
        <f t="shared" si="0"/>
        <v/>
      </c>
      <c r="P23" s="39" t="str">
        <f t="shared" si="1"/>
        <v/>
      </c>
      <c r="Q23" s="40" t="str">
        <f t="shared" si="2"/>
        <v/>
      </c>
      <c r="R23" s="196"/>
    </row>
    <row r="24" spans="1:18" ht="29" customHeight="1" x14ac:dyDescent="0.2">
      <c r="A24" s="140" t="s">
        <v>105</v>
      </c>
      <c r="B24" s="108">
        <v>10742</v>
      </c>
      <c r="C24" s="33" t="s">
        <v>86</v>
      </c>
      <c r="D24" s="96">
        <v>93030677</v>
      </c>
      <c r="E24" s="35" t="s">
        <v>55</v>
      </c>
      <c r="F24" s="95" t="s">
        <v>129</v>
      </c>
      <c r="G24" s="240">
        <v>0.96519999999999995</v>
      </c>
      <c r="H24" s="230">
        <v>0.91849999999999998</v>
      </c>
      <c r="I24" s="230">
        <v>0.95860000000000001</v>
      </c>
      <c r="J24" s="228">
        <f t="shared" si="5"/>
        <v>0.90249999999999997</v>
      </c>
      <c r="K24" s="230">
        <f t="shared" si="6"/>
        <v>0.89449999999999996</v>
      </c>
      <c r="L24" s="63">
        <f>J24</f>
        <v>0.90249999999999997</v>
      </c>
      <c r="M24" s="146">
        <v>0.75284722222222211</v>
      </c>
      <c r="N24" s="147"/>
      <c r="O24" s="156" t="str">
        <f t="shared" si="0"/>
        <v/>
      </c>
      <c r="P24" s="39" t="str">
        <f t="shared" si="1"/>
        <v/>
      </c>
      <c r="Q24" s="40"/>
      <c r="R24" s="196">
        <v>3</v>
      </c>
    </row>
    <row r="25" spans="1:18" ht="29" customHeight="1" x14ac:dyDescent="0.2">
      <c r="A25" s="140" t="s">
        <v>105</v>
      </c>
      <c r="B25" s="108">
        <v>11168</v>
      </c>
      <c r="C25" s="33" t="s">
        <v>95</v>
      </c>
      <c r="D25" s="96">
        <v>93030679</v>
      </c>
      <c r="E25" s="35" t="s">
        <v>94</v>
      </c>
      <c r="F25" s="95" t="s">
        <v>102</v>
      </c>
      <c r="G25" s="240">
        <v>0.99270000000000003</v>
      </c>
      <c r="H25" s="230">
        <v>0.94269999999999998</v>
      </c>
      <c r="I25" s="230">
        <v>0.98509999999999998</v>
      </c>
      <c r="J25" s="228">
        <f t="shared" si="5"/>
        <v>0.92669999999999997</v>
      </c>
      <c r="K25" s="230">
        <f t="shared" si="6"/>
        <v>0.91869999999999996</v>
      </c>
      <c r="L25" s="63"/>
      <c r="M25" s="146"/>
      <c r="N25" s="147"/>
      <c r="O25" s="156" t="str">
        <f t="shared" si="0"/>
        <v/>
      </c>
      <c r="P25" s="39" t="str">
        <f t="shared" si="1"/>
        <v/>
      </c>
      <c r="Q25" s="40" t="str">
        <f t="shared" si="2"/>
        <v/>
      </c>
      <c r="R25" s="126"/>
    </row>
    <row r="26" spans="1:18" ht="29" customHeight="1" x14ac:dyDescent="0.2">
      <c r="A26" s="140" t="s">
        <v>105</v>
      </c>
      <c r="B26" s="118">
        <v>6609</v>
      </c>
      <c r="C26" s="119" t="s">
        <v>106</v>
      </c>
      <c r="D26" s="120"/>
      <c r="E26" s="121" t="s">
        <v>148</v>
      </c>
      <c r="F26" s="122" t="s">
        <v>101</v>
      </c>
      <c r="G26" s="242">
        <v>0.96699999999999997</v>
      </c>
      <c r="H26" s="243">
        <v>0.93179999999999996</v>
      </c>
      <c r="I26" s="243">
        <v>0.96030000000000004</v>
      </c>
      <c r="J26" s="228">
        <f t="shared" si="5"/>
        <v>0.91579999999999995</v>
      </c>
      <c r="K26" s="230">
        <f t="shared" si="6"/>
        <v>0.90779999999999994</v>
      </c>
      <c r="L26" s="125"/>
      <c r="M26" s="146"/>
      <c r="N26" s="147"/>
      <c r="O26" s="156" t="str">
        <f t="shared" si="0"/>
        <v/>
      </c>
      <c r="P26" s="39" t="str">
        <f t="shared" si="1"/>
        <v/>
      </c>
      <c r="Q26" s="40" t="str">
        <f t="shared" si="2"/>
        <v/>
      </c>
      <c r="R26" s="126"/>
    </row>
    <row r="27" spans="1:18" ht="29" customHeight="1" x14ac:dyDescent="0.2">
      <c r="A27" s="140" t="s">
        <v>105</v>
      </c>
      <c r="B27" s="108">
        <v>5961</v>
      </c>
      <c r="C27" s="33" t="s">
        <v>74</v>
      </c>
      <c r="D27" s="34" t="s">
        <v>111</v>
      </c>
      <c r="E27" s="35" t="s">
        <v>147</v>
      </c>
      <c r="F27" s="166" t="s">
        <v>118</v>
      </c>
      <c r="G27" s="170">
        <v>0.84650000000000003</v>
      </c>
      <c r="H27" s="170">
        <v>0.82299999999999995</v>
      </c>
      <c r="I27" s="170">
        <v>0.83830000000000005</v>
      </c>
      <c r="J27" s="228">
        <f t="shared" si="5"/>
        <v>0.80699999999999994</v>
      </c>
      <c r="K27" s="230">
        <f t="shared" si="6"/>
        <v>0.79899999999999993</v>
      </c>
      <c r="L27" s="125"/>
      <c r="M27" s="146"/>
      <c r="N27" s="147"/>
      <c r="O27" s="156" t="str">
        <f t="shared" si="0"/>
        <v/>
      </c>
      <c r="P27" s="39" t="str">
        <f t="shared" si="1"/>
        <v/>
      </c>
      <c r="Q27" s="40" t="str">
        <f t="shared" si="2"/>
        <v/>
      </c>
      <c r="R27" s="126"/>
    </row>
    <row r="28" spans="1:18" ht="29" customHeight="1" x14ac:dyDescent="0.2">
      <c r="A28" s="160" t="s">
        <v>130</v>
      </c>
      <c r="B28" s="144">
        <v>5400</v>
      </c>
      <c r="C28" s="49" t="s">
        <v>126</v>
      </c>
      <c r="D28" s="49"/>
      <c r="E28" s="49" t="s">
        <v>127</v>
      </c>
      <c r="F28" s="49"/>
      <c r="G28" s="207">
        <v>0.91010000000000002</v>
      </c>
      <c r="H28" s="207">
        <v>0.87649999999999995</v>
      </c>
      <c r="I28" s="207">
        <v>0.89490000000000003</v>
      </c>
      <c r="J28" s="228">
        <f t="shared" si="5"/>
        <v>0.86049999999999993</v>
      </c>
      <c r="K28" s="230">
        <f t="shared" si="6"/>
        <v>0.85249999999999992</v>
      </c>
      <c r="L28" s="125"/>
      <c r="M28" s="146"/>
      <c r="N28" s="147"/>
      <c r="O28" s="156" t="str">
        <f t="shared" si="0"/>
        <v/>
      </c>
      <c r="P28" s="39" t="str">
        <f t="shared" si="1"/>
        <v/>
      </c>
      <c r="Q28" s="40" t="str">
        <f t="shared" si="2"/>
        <v/>
      </c>
      <c r="R28" s="126"/>
    </row>
    <row r="29" spans="1:18" ht="29" customHeight="1" x14ac:dyDescent="0.2">
      <c r="A29" s="141"/>
      <c r="B29" s="144"/>
      <c r="C29" s="49"/>
      <c r="D29" s="49"/>
      <c r="E29" s="49"/>
      <c r="F29" s="49"/>
      <c r="G29" s="49"/>
      <c r="H29" s="49"/>
      <c r="I29" s="49"/>
      <c r="J29" s="49"/>
      <c r="K29" s="260"/>
      <c r="L29" s="49"/>
      <c r="M29" s="154"/>
      <c r="N29" s="154"/>
      <c r="O29" s="153"/>
      <c r="P29" s="39" t="str">
        <f t="shared" ref="P29:P31" si="7">IF(N29="","",SUM((HOUR(O29)*3600))+(MINUTE(O29)*60)+(SECOND(O29)))</f>
        <v/>
      </c>
      <c r="Q29" s="40" t="str">
        <f t="shared" ref="Q29:Q31" si="8">IF(L29="","",P29*L29)</f>
        <v/>
      </c>
      <c r="R29" s="126"/>
    </row>
    <row r="30" spans="1:18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260"/>
      <c r="L30" s="49"/>
      <c r="M30" s="155"/>
      <c r="N30" s="155"/>
      <c r="O30" s="246" t="str">
        <f t="shared" ref="O30:O31" si="9">IF(N30="","",N30-M30)</f>
        <v/>
      </c>
      <c r="P30" s="39" t="str">
        <f t="shared" si="7"/>
        <v/>
      </c>
      <c r="Q30" s="40" t="str">
        <f t="shared" si="8"/>
        <v/>
      </c>
      <c r="R30" s="127"/>
    </row>
    <row r="31" spans="1:18" x14ac:dyDescent="0.2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260"/>
      <c r="L31" s="49"/>
      <c r="M31" s="155"/>
      <c r="N31" s="155"/>
      <c r="O31" s="156" t="str">
        <f t="shared" si="9"/>
        <v/>
      </c>
      <c r="P31" s="39" t="str">
        <f t="shared" si="7"/>
        <v/>
      </c>
      <c r="Q31" s="40" t="str">
        <f t="shared" si="8"/>
        <v/>
      </c>
      <c r="R31" s="127"/>
    </row>
  </sheetData>
  <phoneticPr fontId="16" type="noConversion"/>
  <pageMargins left="0" right="0" top="0.74803149606299213" bottom="0.74803149606299213" header="0.31496062992125984" footer="0.31496062992125984"/>
  <pageSetup paperSize="9" scale="6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449F1-20A9-B640-862D-358013242224}">
  <sheetPr>
    <tabColor theme="5" tint="-0.249977111117893"/>
    <pageSetUpPr fitToPage="1"/>
  </sheetPr>
  <dimension ref="A1:R31"/>
  <sheetViews>
    <sheetView topLeftCell="A2" zoomScaleNormal="100" workbookViewId="0">
      <selection activeCell="R5" sqref="R5:R28"/>
    </sheetView>
  </sheetViews>
  <sheetFormatPr baseColWidth="10" defaultColWidth="10.6640625" defaultRowHeight="15" x14ac:dyDescent="0.2"/>
  <cols>
    <col min="1" max="1" width="11.1640625" customWidth="1"/>
    <col min="3" max="3" width="26.6640625" bestFit="1" customWidth="1"/>
    <col min="4" max="4" width="18" customWidth="1"/>
    <col min="5" max="5" width="19" customWidth="1"/>
    <col min="6" max="6" width="15.5" customWidth="1"/>
    <col min="7" max="7" width="9.83203125" customWidth="1"/>
    <col min="8" max="8" width="8.6640625" customWidth="1"/>
    <col min="9" max="10" width="8.83203125" customWidth="1"/>
    <col min="18" max="18" width="10.6640625" style="223"/>
  </cols>
  <sheetData>
    <row r="1" spans="1:18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256"/>
      <c r="L1" s="2"/>
      <c r="M1" s="2"/>
      <c r="N1" s="2"/>
      <c r="O1" s="2"/>
      <c r="P1" s="2"/>
      <c r="Q1" s="2"/>
      <c r="R1" s="4"/>
    </row>
    <row r="2" spans="1:18" ht="16" thickBot="1" x14ac:dyDescent="0.25">
      <c r="A2" s="129" t="s">
        <v>0</v>
      </c>
      <c r="B2" s="192"/>
      <c r="C2" s="84"/>
      <c r="D2" s="6"/>
      <c r="E2" s="7"/>
      <c r="F2" s="8" t="s">
        <v>1</v>
      </c>
      <c r="G2" s="9"/>
      <c r="H2" s="9"/>
      <c r="I2" s="10" t="s">
        <v>2</v>
      </c>
      <c r="J2" s="8"/>
      <c r="K2" s="257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8" ht="43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58" t="s">
        <v>146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8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5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8" ht="29" customHeight="1" x14ac:dyDescent="0.2">
      <c r="A5" s="160" t="s">
        <v>130</v>
      </c>
      <c r="B5" s="32">
        <v>87</v>
      </c>
      <c r="C5" s="33" t="s">
        <v>72</v>
      </c>
      <c r="D5" s="34">
        <v>91769973</v>
      </c>
      <c r="E5" s="65" t="s">
        <v>73</v>
      </c>
      <c r="F5" s="35"/>
      <c r="G5" s="226">
        <v>0.85670000000000002</v>
      </c>
      <c r="H5" s="227">
        <v>0.82130000000000003</v>
      </c>
      <c r="I5" s="227">
        <v>0.84179999999999999</v>
      </c>
      <c r="J5" s="228">
        <f>H5-0.016</f>
        <v>0.80530000000000002</v>
      </c>
      <c r="K5" s="230">
        <f>H5-0.024</f>
        <v>0.79730000000000001</v>
      </c>
      <c r="L5" s="61"/>
      <c r="M5" s="146"/>
      <c r="N5" s="147"/>
      <c r="O5" s="156" t="str">
        <f t="shared" ref="O5:O28" si="0">IF(N5="","",N5-M5)</f>
        <v/>
      </c>
      <c r="P5" s="39" t="str">
        <f t="shared" ref="P5:P28" si="1">IF(N5="","",SUM((HOUR(O5)*3600))+(MINUTE(O5)*60)+(SECOND(O5)))</f>
        <v/>
      </c>
      <c r="Q5" s="40" t="str">
        <f t="shared" ref="Q5:Q28" si="2">IF(L5="","",P5*L5)</f>
        <v/>
      </c>
      <c r="R5" s="41"/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230">
        <v>0.90910000000000002</v>
      </c>
      <c r="H6" s="230">
        <v>0.87450000000000006</v>
      </c>
      <c r="I6" s="230">
        <v>0.90059999999999996</v>
      </c>
      <c r="J6" s="228">
        <f t="shared" ref="J6:J9" si="3">H6-0.016</f>
        <v>0.85850000000000004</v>
      </c>
      <c r="K6" s="230">
        <f t="shared" ref="K6:K9" si="4">H6-0.024</f>
        <v>0.85050000000000003</v>
      </c>
      <c r="L6" s="61">
        <f>G6</f>
        <v>0.90910000000000002</v>
      </c>
      <c r="M6" s="146">
        <v>0.75</v>
      </c>
      <c r="N6" s="147">
        <v>0.79438657407407398</v>
      </c>
      <c r="O6" s="156">
        <f t="shared" si="0"/>
        <v>4.4386574074073981E-2</v>
      </c>
      <c r="P6" s="39">
        <f t="shared" si="1"/>
        <v>3835</v>
      </c>
      <c r="Q6" s="40">
        <f t="shared" si="2"/>
        <v>3486.3985000000002</v>
      </c>
      <c r="R6" s="41">
        <v>2</v>
      </c>
    </row>
    <row r="7" spans="1:18" ht="29" customHeight="1" x14ac:dyDescent="0.2">
      <c r="A7" s="134" t="s">
        <v>134</v>
      </c>
      <c r="B7" s="32">
        <v>5828</v>
      </c>
      <c r="C7" s="35" t="s">
        <v>76</v>
      </c>
      <c r="D7" s="93" t="s">
        <v>77</v>
      </c>
      <c r="E7" s="65" t="s">
        <v>153</v>
      </c>
      <c r="F7" s="35" t="s">
        <v>78</v>
      </c>
      <c r="G7" s="230">
        <v>0.90910000000000002</v>
      </c>
      <c r="H7" s="230">
        <v>0.87450000000000006</v>
      </c>
      <c r="I7" s="230">
        <v>0.90059999999999996</v>
      </c>
      <c r="J7" s="228">
        <f t="shared" si="3"/>
        <v>0.85850000000000004</v>
      </c>
      <c r="K7" s="230">
        <f t="shared" si="4"/>
        <v>0.85050000000000003</v>
      </c>
      <c r="L7" s="61">
        <f t="shared" ref="L7:L8" si="5">G7</f>
        <v>0.90910000000000002</v>
      </c>
      <c r="M7" s="146">
        <v>0.75</v>
      </c>
      <c r="N7" s="147">
        <v>0.79273148148148154</v>
      </c>
      <c r="O7" s="156">
        <f t="shared" si="0"/>
        <v>4.2731481481481537E-2</v>
      </c>
      <c r="P7" s="39">
        <f t="shared" si="1"/>
        <v>3692</v>
      </c>
      <c r="Q7" s="40">
        <f t="shared" si="2"/>
        <v>3356.3971999999999</v>
      </c>
      <c r="R7" s="41">
        <v>1</v>
      </c>
    </row>
    <row r="8" spans="1:18" ht="29" customHeight="1" x14ac:dyDescent="0.2">
      <c r="A8" s="171" t="s">
        <v>135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230">
        <v>0.90910000000000002</v>
      </c>
      <c r="H8" s="230">
        <v>0.87450000000000006</v>
      </c>
      <c r="I8" s="230">
        <v>0.90059999999999996</v>
      </c>
      <c r="J8" s="228">
        <f t="shared" si="3"/>
        <v>0.85850000000000004</v>
      </c>
      <c r="K8" s="230">
        <f t="shared" si="4"/>
        <v>0.85050000000000003</v>
      </c>
      <c r="L8" s="61">
        <f t="shared" si="5"/>
        <v>0.90910000000000002</v>
      </c>
      <c r="M8" s="146">
        <v>0.75</v>
      </c>
      <c r="N8" s="147">
        <v>0.81136574074074075</v>
      </c>
      <c r="O8" s="156">
        <f t="shared" si="0"/>
        <v>6.1365740740740748E-2</v>
      </c>
      <c r="P8" s="39">
        <f t="shared" si="1"/>
        <v>5302</v>
      </c>
      <c r="Q8" s="40">
        <f t="shared" si="2"/>
        <v>4820.0482000000002</v>
      </c>
      <c r="R8" s="41">
        <v>3</v>
      </c>
    </row>
    <row r="9" spans="1:18" ht="29" customHeight="1" thickBot="1" x14ac:dyDescent="0.25">
      <c r="A9" s="213" t="s">
        <v>135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230">
        <v>0.90910000000000002</v>
      </c>
      <c r="H9" s="230">
        <v>0.87450000000000006</v>
      </c>
      <c r="I9" s="230">
        <v>0.90059999999999996</v>
      </c>
      <c r="J9" s="228">
        <f t="shared" si="3"/>
        <v>0.85850000000000004</v>
      </c>
      <c r="K9" s="230">
        <f t="shared" si="4"/>
        <v>0.85050000000000003</v>
      </c>
      <c r="L9" s="78"/>
      <c r="M9" s="148"/>
      <c r="N9" s="149"/>
      <c r="O9" s="202" t="str">
        <f t="shared" si="0"/>
        <v/>
      </c>
      <c r="P9" s="79" t="str">
        <f t="shared" si="1"/>
        <v/>
      </c>
      <c r="Q9" s="80" t="str">
        <f t="shared" si="2"/>
        <v/>
      </c>
      <c r="R9" s="81"/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233"/>
      <c r="H10" s="234"/>
      <c r="I10" s="235"/>
      <c r="J10" s="236"/>
      <c r="K10" s="235"/>
      <c r="L10" s="107"/>
      <c r="M10" s="148"/>
      <c r="N10" s="149"/>
      <c r="O10" s="202" t="str">
        <f t="shared" si="0"/>
        <v/>
      </c>
      <c r="P10" s="79" t="str">
        <f t="shared" si="1"/>
        <v/>
      </c>
      <c r="Q10" s="80" t="str">
        <f t="shared" si="2"/>
        <v/>
      </c>
      <c r="R10" s="90"/>
    </row>
    <row r="11" spans="1:18" ht="29" customHeight="1" x14ac:dyDescent="0.2">
      <c r="A11" s="143" t="s">
        <v>137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226">
        <f>0.9723*1.005</f>
        <v>0.97716149999999991</v>
      </c>
      <c r="H11" s="237">
        <f>0.8925*1.005</f>
        <v>0.89696249999999988</v>
      </c>
      <c r="I11" s="237">
        <f>0.9606*1.005</f>
        <v>0.9654029999999999</v>
      </c>
      <c r="J11" s="228">
        <f t="shared" ref="J11:J28" si="6">H11-0.016</f>
        <v>0.88096249999999987</v>
      </c>
      <c r="K11" s="230">
        <f t="shared" ref="K11:K28" si="7">H11-0.024</f>
        <v>0.87296249999999986</v>
      </c>
      <c r="L11" s="72"/>
      <c r="M11" s="146"/>
      <c r="N11" s="147"/>
      <c r="O11" s="156" t="str">
        <f t="shared" si="0"/>
        <v/>
      </c>
      <c r="P11" s="39" t="str">
        <f t="shared" si="1"/>
        <v/>
      </c>
      <c r="Q11" s="40" t="str">
        <f t="shared" si="2"/>
        <v/>
      </c>
      <c r="R11" s="41"/>
    </row>
    <row r="12" spans="1:18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239">
        <v>0.92159999999999997</v>
      </c>
      <c r="H12" s="230">
        <v>0.87390000000000001</v>
      </c>
      <c r="I12" s="230">
        <v>0.91359999999999997</v>
      </c>
      <c r="J12" s="228">
        <f t="shared" si="6"/>
        <v>0.8579</v>
      </c>
      <c r="K12" s="230">
        <f t="shared" si="7"/>
        <v>0.84989999999999999</v>
      </c>
      <c r="L12" s="61"/>
      <c r="M12" s="146"/>
      <c r="N12" s="147"/>
      <c r="O12" s="156" t="str">
        <f t="shared" si="0"/>
        <v/>
      </c>
      <c r="P12" s="39" t="str">
        <f t="shared" si="1"/>
        <v/>
      </c>
      <c r="Q12" s="40" t="s">
        <v>131</v>
      </c>
      <c r="R12" s="41">
        <v>5</v>
      </c>
    </row>
    <row r="13" spans="1:18" ht="29" customHeight="1" x14ac:dyDescent="0.2">
      <c r="A13" s="159" t="s">
        <v>139</v>
      </c>
      <c r="B13" s="32">
        <v>15551</v>
      </c>
      <c r="C13" s="33" t="s">
        <v>35</v>
      </c>
      <c r="D13" s="43">
        <v>91747027</v>
      </c>
      <c r="E13" s="44" t="s">
        <v>36</v>
      </c>
      <c r="F13" s="35" t="s">
        <v>37</v>
      </c>
      <c r="G13" s="226">
        <f>0.9369*1.005</f>
        <v>0.94158449999999982</v>
      </c>
      <c r="H13" s="227">
        <f>G13-0.025</f>
        <v>0.9165844999999998</v>
      </c>
      <c r="I13" s="230"/>
      <c r="J13" s="228">
        <f t="shared" si="6"/>
        <v>0.90058449999999979</v>
      </c>
      <c r="K13" s="230">
        <f t="shared" si="7"/>
        <v>0.89258449999999978</v>
      </c>
      <c r="L13" s="61">
        <f>H13</f>
        <v>0.9165844999999998</v>
      </c>
      <c r="M13" s="146">
        <v>0.75</v>
      </c>
      <c r="N13" s="147" t="s">
        <v>121</v>
      </c>
      <c r="O13" s="156" t="s">
        <v>121</v>
      </c>
      <c r="P13" s="39"/>
      <c r="Q13" s="40"/>
      <c r="R13" s="41" t="s">
        <v>121</v>
      </c>
    </row>
    <row r="14" spans="1:18" ht="29" customHeight="1" x14ac:dyDescent="0.2">
      <c r="A14" s="194" t="s">
        <v>105</v>
      </c>
      <c r="B14" s="32">
        <v>9801</v>
      </c>
      <c r="C14" s="33" t="s">
        <v>41</v>
      </c>
      <c r="D14" s="34">
        <v>91357059</v>
      </c>
      <c r="E14" s="35" t="s">
        <v>42</v>
      </c>
      <c r="F14" s="35" t="s">
        <v>43</v>
      </c>
      <c r="G14" s="239">
        <f>0.937</f>
        <v>0.93700000000000006</v>
      </c>
      <c r="H14" s="230">
        <v>0.88260000000000005</v>
      </c>
      <c r="I14" s="230">
        <v>0.92310000000000003</v>
      </c>
      <c r="J14" s="228">
        <f t="shared" si="6"/>
        <v>0.86660000000000004</v>
      </c>
      <c r="K14" s="230">
        <f t="shared" si="7"/>
        <v>0.85860000000000003</v>
      </c>
      <c r="L14" s="61"/>
      <c r="M14" s="146"/>
      <c r="N14" s="147"/>
      <c r="O14" s="156" t="str">
        <f t="shared" si="0"/>
        <v/>
      </c>
      <c r="P14" s="39" t="str">
        <f t="shared" si="1"/>
        <v/>
      </c>
      <c r="Q14" s="40" t="str">
        <f t="shared" si="2"/>
        <v/>
      </c>
      <c r="R14" s="41"/>
    </row>
    <row r="15" spans="1:18" ht="29" customHeight="1" x14ac:dyDescent="0.2">
      <c r="A15" s="159" t="s">
        <v>138</v>
      </c>
      <c r="B15" s="32">
        <v>10421</v>
      </c>
      <c r="C15" s="33" t="s">
        <v>44</v>
      </c>
      <c r="D15" s="117">
        <v>91849410</v>
      </c>
      <c r="E15" s="45" t="s">
        <v>45</v>
      </c>
      <c r="F15" s="35" t="s">
        <v>46</v>
      </c>
      <c r="G15" s="226">
        <f>1.0472*1.005</f>
        <v>1.0524359999999997</v>
      </c>
      <c r="H15" s="227">
        <f>1.0034*1.005</f>
        <v>1.0084169999999999</v>
      </c>
      <c r="I15" s="227">
        <f>1.0354*1.005</f>
        <v>1.0405770000000001</v>
      </c>
      <c r="J15" s="228">
        <f t="shared" si="6"/>
        <v>0.99241699999999988</v>
      </c>
      <c r="K15" s="230">
        <f t="shared" si="7"/>
        <v>0.98441699999999988</v>
      </c>
      <c r="L15" s="61"/>
      <c r="M15" s="146"/>
      <c r="N15" s="147"/>
      <c r="O15" s="156" t="str">
        <f t="shared" si="0"/>
        <v/>
      </c>
      <c r="P15" s="39" t="str">
        <f t="shared" si="1"/>
        <v/>
      </c>
      <c r="Q15" s="40" t="str">
        <f t="shared" si="2"/>
        <v/>
      </c>
      <c r="R15" s="41"/>
    </row>
    <row r="16" spans="1:18" ht="29" customHeight="1" x14ac:dyDescent="0.2">
      <c r="A16" s="131" t="s">
        <v>140</v>
      </c>
      <c r="B16" s="32">
        <v>10528</v>
      </c>
      <c r="C16" s="33" t="s">
        <v>47</v>
      </c>
      <c r="D16" s="34" t="s">
        <v>48</v>
      </c>
      <c r="E16" s="45" t="s">
        <v>49</v>
      </c>
      <c r="F16" s="35" t="s">
        <v>50</v>
      </c>
      <c r="G16" s="227">
        <f>0.9897*1.005</f>
        <v>0.99464849999999994</v>
      </c>
      <c r="H16" s="227">
        <f>0.9561*1.005</f>
        <v>0.9608804999999998</v>
      </c>
      <c r="I16" s="227">
        <f>0.9787*1.005</f>
        <v>0.9835934999999999</v>
      </c>
      <c r="J16" s="228">
        <f t="shared" si="6"/>
        <v>0.94488049999999979</v>
      </c>
      <c r="K16" s="230">
        <f t="shared" si="7"/>
        <v>0.93688049999999978</v>
      </c>
      <c r="L16" s="61"/>
      <c r="M16" s="146"/>
      <c r="N16" s="147"/>
      <c r="O16" s="156" t="str">
        <f t="shared" si="0"/>
        <v/>
      </c>
      <c r="P16" s="39" t="str">
        <f t="shared" si="1"/>
        <v/>
      </c>
      <c r="Q16" s="40" t="str">
        <f t="shared" si="2"/>
        <v/>
      </c>
      <c r="R16" s="41"/>
    </row>
    <row r="17" spans="1:18" ht="29" customHeight="1" x14ac:dyDescent="0.2">
      <c r="A17" s="134" t="s">
        <v>105</v>
      </c>
      <c r="B17" s="32">
        <v>15028</v>
      </c>
      <c r="C17" s="33" t="s">
        <v>51</v>
      </c>
      <c r="D17" s="34" t="s">
        <v>52</v>
      </c>
      <c r="E17" s="35" t="s">
        <v>53</v>
      </c>
      <c r="F17" s="35" t="s">
        <v>54</v>
      </c>
      <c r="G17" s="230">
        <v>1.0379</v>
      </c>
      <c r="H17" s="230">
        <v>0.98650000000000004</v>
      </c>
      <c r="I17" s="230">
        <v>1.0278</v>
      </c>
      <c r="J17" s="228">
        <f t="shared" si="6"/>
        <v>0.97050000000000003</v>
      </c>
      <c r="K17" s="230">
        <f t="shared" si="7"/>
        <v>0.96250000000000002</v>
      </c>
      <c r="L17" s="61"/>
      <c r="M17" s="146"/>
      <c r="N17" s="147"/>
      <c r="O17" s="156" t="str">
        <f t="shared" si="0"/>
        <v/>
      </c>
      <c r="P17" s="39" t="str">
        <f t="shared" si="1"/>
        <v/>
      </c>
      <c r="Q17" s="40" t="str">
        <f t="shared" si="2"/>
        <v/>
      </c>
      <c r="R17" s="41"/>
    </row>
    <row r="18" spans="1:18" ht="29" customHeight="1" x14ac:dyDescent="0.2">
      <c r="A18" s="134" t="s">
        <v>105</v>
      </c>
      <c r="B18" s="32">
        <v>10482</v>
      </c>
      <c r="C18" s="33" t="s">
        <v>56</v>
      </c>
      <c r="D18" s="34">
        <v>95031701</v>
      </c>
      <c r="E18" s="35" t="s">
        <v>49</v>
      </c>
      <c r="F18" s="35" t="s">
        <v>110</v>
      </c>
      <c r="G18" s="240">
        <v>0.96289999999999998</v>
      </c>
      <c r="H18" s="230">
        <v>0.91649999999999998</v>
      </c>
      <c r="I18" s="230">
        <v>0.94950000000000001</v>
      </c>
      <c r="J18" s="228">
        <f t="shared" si="6"/>
        <v>0.90049999999999997</v>
      </c>
      <c r="K18" s="230">
        <f t="shared" si="7"/>
        <v>0.89249999999999996</v>
      </c>
      <c r="L18" s="61">
        <f>G18</f>
        <v>0.96289999999999998</v>
      </c>
      <c r="M18" s="146">
        <v>0.75</v>
      </c>
      <c r="N18" s="147">
        <v>0.80373842592592604</v>
      </c>
      <c r="O18" s="156">
        <f t="shared" si="0"/>
        <v>5.3738425925926037E-2</v>
      </c>
      <c r="P18" s="39">
        <f t="shared" si="1"/>
        <v>4643</v>
      </c>
      <c r="Q18" s="40">
        <f t="shared" si="2"/>
        <v>4470.7447000000002</v>
      </c>
      <c r="R18" s="196">
        <v>4</v>
      </c>
    </row>
    <row r="19" spans="1:18" ht="29" customHeight="1" x14ac:dyDescent="0.2">
      <c r="A19" s="171" t="s">
        <v>105</v>
      </c>
      <c r="B19" s="32">
        <v>12245</v>
      </c>
      <c r="C19" s="33" t="s">
        <v>57</v>
      </c>
      <c r="D19" s="34" t="s">
        <v>58</v>
      </c>
      <c r="E19" s="35" t="s">
        <v>59</v>
      </c>
      <c r="F19" s="35"/>
      <c r="G19" s="240">
        <v>0.97940000000000005</v>
      </c>
      <c r="H19" s="230">
        <v>0.92900000000000005</v>
      </c>
      <c r="I19" s="230">
        <v>0.97170000000000001</v>
      </c>
      <c r="J19" s="228">
        <f t="shared" si="6"/>
        <v>0.91300000000000003</v>
      </c>
      <c r="K19" s="230">
        <f t="shared" si="7"/>
        <v>0.90500000000000003</v>
      </c>
      <c r="L19" s="61"/>
      <c r="M19" s="146"/>
      <c r="N19" s="147"/>
      <c r="O19" s="156" t="str">
        <f t="shared" si="0"/>
        <v/>
      </c>
      <c r="P19" s="39" t="str">
        <f t="shared" si="1"/>
        <v/>
      </c>
      <c r="Q19" s="40" t="str">
        <f t="shared" si="2"/>
        <v/>
      </c>
      <c r="R19" s="196"/>
    </row>
    <row r="20" spans="1:18" ht="29" customHeight="1" x14ac:dyDescent="0.2">
      <c r="A20" s="131" t="s">
        <v>140</v>
      </c>
      <c r="B20" s="32">
        <v>16300</v>
      </c>
      <c r="C20" s="33" t="s">
        <v>60</v>
      </c>
      <c r="D20" s="34" t="s">
        <v>63</v>
      </c>
      <c r="E20" s="35" t="s">
        <v>62</v>
      </c>
      <c r="F20" s="35" t="s">
        <v>61</v>
      </c>
      <c r="G20" s="240"/>
      <c r="H20" s="227">
        <f>0.8581*1.005</f>
        <v>0.86239049999999984</v>
      </c>
      <c r="I20" s="230"/>
      <c r="J20" s="228">
        <f t="shared" si="6"/>
        <v>0.84639049999999982</v>
      </c>
      <c r="K20" s="230">
        <f t="shared" si="7"/>
        <v>0.83839049999999982</v>
      </c>
      <c r="L20" s="61"/>
      <c r="M20" s="146"/>
      <c r="N20" s="147"/>
      <c r="O20" s="156" t="str">
        <f t="shared" si="0"/>
        <v/>
      </c>
      <c r="P20" s="39" t="str">
        <f t="shared" si="1"/>
        <v/>
      </c>
      <c r="Q20" s="40" t="str">
        <f t="shared" si="2"/>
        <v/>
      </c>
      <c r="R20" s="196"/>
    </row>
    <row r="21" spans="1:18" ht="29" customHeight="1" x14ac:dyDescent="0.2">
      <c r="A21" s="159" t="s">
        <v>141</v>
      </c>
      <c r="B21" s="32" t="s">
        <v>142</v>
      </c>
      <c r="C21" s="33" t="s">
        <v>64</v>
      </c>
      <c r="D21" s="34" t="s">
        <v>65</v>
      </c>
      <c r="E21" s="35" t="s">
        <v>66</v>
      </c>
      <c r="F21" s="35"/>
      <c r="G21" s="226">
        <v>0.84250000000000003</v>
      </c>
      <c r="H21" s="227">
        <v>0.80249999999999999</v>
      </c>
      <c r="I21" s="227">
        <v>0.79610000000000003</v>
      </c>
      <c r="J21" s="228">
        <f t="shared" si="6"/>
        <v>0.78649999999999998</v>
      </c>
      <c r="K21" s="230">
        <f t="shared" si="7"/>
        <v>0.77849999999999997</v>
      </c>
      <c r="L21" s="61"/>
      <c r="M21" s="146"/>
      <c r="N21" s="147"/>
      <c r="O21" s="156" t="str">
        <f t="shared" si="0"/>
        <v/>
      </c>
      <c r="P21" s="39" t="str">
        <f t="shared" si="1"/>
        <v/>
      </c>
      <c r="Q21" s="40" t="str">
        <f t="shared" si="2"/>
        <v/>
      </c>
      <c r="R21" s="196"/>
    </row>
    <row r="22" spans="1:18" ht="29" customHeight="1" x14ac:dyDescent="0.2">
      <c r="A22" s="140" t="s">
        <v>105</v>
      </c>
      <c r="B22" s="32">
        <v>1254</v>
      </c>
      <c r="C22" s="33" t="s">
        <v>79</v>
      </c>
      <c r="D22" s="34">
        <v>93499575</v>
      </c>
      <c r="E22" s="35" t="s">
        <v>19</v>
      </c>
      <c r="F22" s="35"/>
      <c r="G22" s="239"/>
      <c r="H22" s="230">
        <v>0.80310000000000004</v>
      </c>
      <c r="I22" s="230"/>
      <c r="J22" s="228">
        <f t="shared" si="6"/>
        <v>0.78710000000000002</v>
      </c>
      <c r="K22" s="230">
        <f t="shared" si="7"/>
        <v>0.77910000000000001</v>
      </c>
      <c r="L22" s="64"/>
      <c r="M22" s="146"/>
      <c r="N22" s="147"/>
      <c r="O22" s="156" t="str">
        <f t="shared" si="0"/>
        <v/>
      </c>
      <c r="P22" s="39" t="str">
        <f t="shared" si="1"/>
        <v/>
      </c>
      <c r="Q22" s="40" t="str">
        <f t="shared" si="2"/>
        <v/>
      </c>
      <c r="R22" s="196"/>
    </row>
    <row r="23" spans="1:18" ht="29" customHeight="1" x14ac:dyDescent="0.2">
      <c r="A23" s="159" t="s">
        <v>143</v>
      </c>
      <c r="B23" s="32">
        <v>6051</v>
      </c>
      <c r="C23" s="33" t="s">
        <v>83</v>
      </c>
      <c r="D23" s="34" t="s">
        <v>81</v>
      </c>
      <c r="E23" s="35" t="s">
        <v>82</v>
      </c>
      <c r="F23" s="35" t="s">
        <v>84</v>
      </c>
      <c r="G23" s="241">
        <v>0.9143</v>
      </c>
      <c r="H23" s="227">
        <v>0.88319999999999999</v>
      </c>
      <c r="I23" s="227">
        <v>0.90549999999999997</v>
      </c>
      <c r="J23" s="228">
        <f t="shared" si="6"/>
        <v>0.86719999999999997</v>
      </c>
      <c r="K23" s="230">
        <f t="shared" si="7"/>
        <v>0.85919999999999996</v>
      </c>
      <c r="L23" s="63"/>
      <c r="M23" s="146"/>
      <c r="N23" s="147"/>
      <c r="O23" s="156" t="str">
        <f t="shared" si="0"/>
        <v/>
      </c>
      <c r="P23" s="39" t="str">
        <f t="shared" si="1"/>
        <v/>
      </c>
      <c r="Q23" s="40" t="str">
        <f t="shared" si="2"/>
        <v/>
      </c>
      <c r="R23" s="196"/>
    </row>
    <row r="24" spans="1:18" ht="29" customHeight="1" x14ac:dyDescent="0.2">
      <c r="A24" s="140" t="s">
        <v>105</v>
      </c>
      <c r="B24" s="108">
        <v>10742</v>
      </c>
      <c r="C24" s="33" t="s">
        <v>86</v>
      </c>
      <c r="D24" s="96">
        <v>93030677</v>
      </c>
      <c r="E24" s="35" t="s">
        <v>55</v>
      </c>
      <c r="F24" s="95" t="s">
        <v>129</v>
      </c>
      <c r="G24" s="240">
        <v>0.96519999999999995</v>
      </c>
      <c r="H24" s="230">
        <v>0.91849999999999998</v>
      </c>
      <c r="I24" s="230">
        <v>0.95860000000000001</v>
      </c>
      <c r="J24" s="228">
        <f t="shared" si="6"/>
        <v>0.90249999999999997</v>
      </c>
      <c r="K24" s="230">
        <f t="shared" si="7"/>
        <v>0.89449999999999996</v>
      </c>
      <c r="L24" s="63">
        <f>J24</f>
        <v>0.90249999999999997</v>
      </c>
      <c r="M24" s="146">
        <v>0.75</v>
      </c>
      <c r="N24" s="147">
        <v>0.80578703703703702</v>
      </c>
      <c r="O24" s="156">
        <f t="shared" si="0"/>
        <v>5.5787037037037024E-2</v>
      </c>
      <c r="P24" s="39">
        <f t="shared" si="1"/>
        <v>4820</v>
      </c>
      <c r="Q24" s="40">
        <f t="shared" si="2"/>
        <v>4350.05</v>
      </c>
      <c r="R24" s="196">
        <v>3</v>
      </c>
    </row>
    <row r="25" spans="1:18" ht="29" customHeight="1" x14ac:dyDescent="0.2">
      <c r="A25" s="140" t="s">
        <v>105</v>
      </c>
      <c r="B25" s="108">
        <v>11168</v>
      </c>
      <c r="C25" s="33" t="s">
        <v>95</v>
      </c>
      <c r="D25" s="96">
        <v>93030679</v>
      </c>
      <c r="E25" s="35" t="s">
        <v>94</v>
      </c>
      <c r="F25" s="95" t="s">
        <v>102</v>
      </c>
      <c r="G25" s="240">
        <v>0.99270000000000003</v>
      </c>
      <c r="H25" s="230">
        <v>0.94269999999999998</v>
      </c>
      <c r="I25" s="230">
        <v>0.98509999999999998</v>
      </c>
      <c r="J25" s="228">
        <f t="shared" si="6"/>
        <v>0.92669999999999997</v>
      </c>
      <c r="K25" s="230">
        <f t="shared" si="7"/>
        <v>0.91869999999999996</v>
      </c>
      <c r="L25" s="63">
        <f>G25</f>
        <v>0.99270000000000003</v>
      </c>
      <c r="M25" s="146">
        <v>0.75</v>
      </c>
      <c r="N25" s="147">
        <v>0.78530092592592593</v>
      </c>
      <c r="O25" s="156">
        <f t="shared" si="0"/>
        <v>3.530092592592593E-2</v>
      </c>
      <c r="P25" s="39">
        <f t="shared" si="1"/>
        <v>3050</v>
      </c>
      <c r="Q25" s="40">
        <f t="shared" si="2"/>
        <v>3027.7350000000001</v>
      </c>
      <c r="R25" s="221">
        <v>1</v>
      </c>
    </row>
    <row r="26" spans="1:18" ht="29" customHeight="1" x14ac:dyDescent="0.2">
      <c r="A26" s="140" t="s">
        <v>105</v>
      </c>
      <c r="B26" s="118">
        <v>6609</v>
      </c>
      <c r="C26" s="119" t="s">
        <v>106</v>
      </c>
      <c r="D26" s="120"/>
      <c r="E26" s="121" t="s">
        <v>148</v>
      </c>
      <c r="F26" s="122" t="s">
        <v>101</v>
      </c>
      <c r="G26" s="242">
        <v>0.96699999999999997</v>
      </c>
      <c r="H26" s="243">
        <v>0.93179999999999996</v>
      </c>
      <c r="I26" s="243">
        <v>0.96030000000000004</v>
      </c>
      <c r="J26" s="228">
        <f t="shared" si="6"/>
        <v>0.91579999999999995</v>
      </c>
      <c r="K26" s="230">
        <f t="shared" si="7"/>
        <v>0.90779999999999994</v>
      </c>
      <c r="L26" s="125">
        <f>I26</f>
        <v>0.96030000000000004</v>
      </c>
      <c r="M26" s="146">
        <v>0.75</v>
      </c>
      <c r="N26" s="147">
        <v>0.79298611111111106</v>
      </c>
      <c r="O26" s="156">
        <f t="shared" si="0"/>
        <v>4.2986111111111058E-2</v>
      </c>
      <c r="P26" s="39">
        <f t="shared" si="1"/>
        <v>3714</v>
      </c>
      <c r="Q26" s="40">
        <f t="shared" si="2"/>
        <v>3566.5542</v>
      </c>
      <c r="R26" s="221">
        <v>2</v>
      </c>
    </row>
    <row r="27" spans="1:18" ht="29" customHeight="1" x14ac:dyDescent="0.2">
      <c r="A27" s="140" t="s">
        <v>105</v>
      </c>
      <c r="B27" s="108">
        <v>5961</v>
      </c>
      <c r="C27" s="33" t="s">
        <v>74</v>
      </c>
      <c r="D27" s="34" t="s">
        <v>111</v>
      </c>
      <c r="E27" s="35" t="s">
        <v>147</v>
      </c>
      <c r="F27" s="166" t="s">
        <v>118</v>
      </c>
      <c r="G27" s="170">
        <v>0.84650000000000003</v>
      </c>
      <c r="H27" s="170">
        <v>0.82299999999999995</v>
      </c>
      <c r="I27" s="170">
        <v>0.83830000000000005</v>
      </c>
      <c r="J27" s="228">
        <f t="shared" si="6"/>
        <v>0.80699999999999994</v>
      </c>
      <c r="K27" s="230">
        <f t="shared" si="7"/>
        <v>0.79899999999999993</v>
      </c>
      <c r="L27" s="125"/>
      <c r="M27" s="146"/>
      <c r="N27" s="147"/>
      <c r="O27" s="156" t="str">
        <f t="shared" si="0"/>
        <v/>
      </c>
      <c r="P27" s="39" t="str">
        <f t="shared" si="1"/>
        <v/>
      </c>
      <c r="Q27" s="40" t="str">
        <f t="shared" si="2"/>
        <v/>
      </c>
      <c r="R27" s="221"/>
    </row>
    <row r="28" spans="1:18" ht="29" customHeight="1" x14ac:dyDescent="0.2">
      <c r="A28" s="160" t="s">
        <v>130</v>
      </c>
      <c r="B28" s="144">
        <v>5400</v>
      </c>
      <c r="C28" s="49" t="s">
        <v>126</v>
      </c>
      <c r="D28" s="49"/>
      <c r="E28" s="49" t="s">
        <v>127</v>
      </c>
      <c r="F28" s="49"/>
      <c r="G28" s="207">
        <v>0.91010000000000002</v>
      </c>
      <c r="H28" s="207">
        <v>0.87649999999999995</v>
      </c>
      <c r="I28" s="207">
        <v>0.89490000000000003</v>
      </c>
      <c r="J28" s="228">
        <f t="shared" si="6"/>
        <v>0.86049999999999993</v>
      </c>
      <c r="K28" s="230">
        <f t="shared" si="7"/>
        <v>0.85249999999999992</v>
      </c>
      <c r="L28" s="125"/>
      <c r="M28" s="146"/>
      <c r="N28" s="147"/>
      <c r="O28" s="156" t="str">
        <f t="shared" si="0"/>
        <v/>
      </c>
      <c r="P28" s="39" t="str">
        <f t="shared" si="1"/>
        <v/>
      </c>
      <c r="Q28" s="40" t="str">
        <f t="shared" si="2"/>
        <v/>
      </c>
      <c r="R28" s="221"/>
    </row>
    <row r="29" spans="1:18" ht="29" customHeight="1" x14ac:dyDescent="0.2">
      <c r="A29" s="141"/>
      <c r="B29" s="144"/>
      <c r="C29" s="49"/>
      <c r="D29" s="49"/>
      <c r="E29" s="49"/>
      <c r="F29" s="49"/>
      <c r="G29" s="49"/>
      <c r="H29" s="49"/>
      <c r="I29" s="49"/>
      <c r="J29" s="49"/>
      <c r="K29" s="260"/>
      <c r="L29" s="49"/>
      <c r="M29" s="154"/>
      <c r="N29" s="154"/>
      <c r="O29" s="153"/>
      <c r="P29" s="39" t="str">
        <f t="shared" ref="P29:P31" si="8">IF(N29="","",SUM((HOUR(O29)*3600))+(MINUTE(O29)*60)+(SECOND(O29)))</f>
        <v/>
      </c>
      <c r="Q29" s="40" t="str">
        <f t="shared" ref="Q29:Q31" si="9">IF(L29="","",P29*L29)</f>
        <v/>
      </c>
      <c r="R29" s="221"/>
    </row>
    <row r="30" spans="1:18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260"/>
      <c r="L30" s="49"/>
      <c r="M30" s="155"/>
      <c r="N30" s="155"/>
      <c r="O30" s="246" t="str">
        <f t="shared" ref="O30:O31" si="10">IF(N30="","",N30-M30)</f>
        <v/>
      </c>
      <c r="P30" s="39" t="str">
        <f t="shared" si="8"/>
        <v/>
      </c>
      <c r="Q30" s="40" t="str">
        <f t="shared" si="9"/>
        <v/>
      </c>
      <c r="R30" s="252"/>
    </row>
    <row r="31" spans="1:18" x14ac:dyDescent="0.2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260"/>
      <c r="L31" s="49"/>
      <c r="M31" s="155"/>
      <c r="N31" s="155"/>
      <c r="O31" s="156" t="str">
        <f t="shared" si="10"/>
        <v/>
      </c>
      <c r="P31" s="39" t="str">
        <f t="shared" si="8"/>
        <v/>
      </c>
      <c r="Q31" s="40" t="str">
        <f t="shared" si="9"/>
        <v/>
      </c>
      <c r="R31" s="252"/>
    </row>
  </sheetData>
  <pageMargins left="0" right="0" top="0.74803149606299213" bottom="0.74803149606299213" header="0.31496062992125984" footer="0.31496062992125984"/>
  <pageSetup paperSize="9" scale="63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AE31"/>
  <sheetViews>
    <sheetView tabSelected="1" zoomScale="80" zoomScaleNormal="80" workbookViewId="0">
      <selection activeCell="AI11" sqref="AI11"/>
    </sheetView>
  </sheetViews>
  <sheetFormatPr baseColWidth="10" defaultColWidth="10.6640625" defaultRowHeight="15" x14ac:dyDescent="0.2"/>
  <cols>
    <col min="3" max="3" width="18.6640625" customWidth="1"/>
    <col min="7" max="25" width="7" customWidth="1"/>
    <col min="26" max="26" width="6.6640625" customWidth="1"/>
    <col min="27" max="27" width="7.5" customWidth="1"/>
    <col min="28" max="28" width="7.33203125" customWidth="1"/>
    <col min="29" max="29" width="6.6640625" customWidth="1"/>
    <col min="30" max="30" width="8.1640625" customWidth="1"/>
  </cols>
  <sheetData>
    <row r="1" spans="1:31" ht="17" thickBot="1" x14ac:dyDescent="0.25">
      <c r="A1" s="1" t="s">
        <v>116</v>
      </c>
      <c r="B1" s="2"/>
      <c r="C1" s="2"/>
      <c r="D1" s="3"/>
      <c r="E1" s="2"/>
      <c r="F1" s="2"/>
    </row>
    <row r="2" spans="1:31" ht="16" thickBot="1" x14ac:dyDescent="0.25">
      <c r="A2" s="5" t="s">
        <v>0</v>
      </c>
      <c r="B2" s="6"/>
      <c r="C2" s="6"/>
      <c r="D2" s="6"/>
      <c r="E2" s="7"/>
      <c r="F2" s="8"/>
      <c r="G2" s="91" t="s">
        <v>93</v>
      </c>
      <c r="H2" s="91"/>
      <c r="I2" s="91"/>
      <c r="J2" s="91"/>
      <c r="K2" s="91"/>
      <c r="L2" s="91"/>
      <c r="M2" s="91"/>
    </row>
    <row r="3" spans="1:31" ht="16" thickBot="1" x14ac:dyDescent="0.25">
      <c r="A3" s="17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t="s">
        <v>92</v>
      </c>
      <c r="H3" t="s">
        <v>92</v>
      </c>
    </row>
    <row r="4" spans="1:31" ht="17" thickBot="1" x14ac:dyDescent="0.25">
      <c r="A4" s="25" t="s">
        <v>17</v>
      </c>
      <c r="B4" s="26"/>
      <c r="C4" s="26"/>
      <c r="D4" s="92"/>
      <c r="E4" s="28"/>
      <c r="F4" s="28"/>
      <c r="G4" s="50">
        <v>44317</v>
      </c>
      <c r="H4" s="50">
        <v>44318</v>
      </c>
      <c r="I4" s="50">
        <v>44325</v>
      </c>
      <c r="J4" s="50">
        <v>44332</v>
      </c>
      <c r="K4" s="50">
        <v>44339</v>
      </c>
      <c r="L4" s="254">
        <v>44346</v>
      </c>
      <c r="M4" s="254">
        <v>44353</v>
      </c>
      <c r="N4" s="254">
        <v>44360</v>
      </c>
      <c r="O4" s="50">
        <v>44367</v>
      </c>
      <c r="P4" s="50">
        <v>44374</v>
      </c>
      <c r="Q4" s="50">
        <v>44381</v>
      </c>
      <c r="R4" s="50">
        <v>44388</v>
      </c>
      <c r="S4" s="50">
        <v>44395</v>
      </c>
      <c r="T4" s="50">
        <v>44402</v>
      </c>
      <c r="U4" s="50">
        <v>44409</v>
      </c>
      <c r="V4" s="50">
        <v>44416</v>
      </c>
      <c r="W4" s="50">
        <v>44423</v>
      </c>
      <c r="X4" s="50">
        <v>44430</v>
      </c>
      <c r="Y4" s="50">
        <v>44437</v>
      </c>
      <c r="Z4" s="50">
        <v>44444</v>
      </c>
      <c r="AA4" s="50">
        <v>44451</v>
      </c>
      <c r="AB4" s="50">
        <v>44458</v>
      </c>
      <c r="AC4" s="50">
        <v>44465</v>
      </c>
      <c r="AD4" s="52" t="s">
        <v>67</v>
      </c>
      <c r="AE4" s="48" t="s">
        <v>167</v>
      </c>
    </row>
    <row r="5" spans="1:31" ht="29" customHeight="1" x14ac:dyDescent="0.2">
      <c r="A5" s="160" t="s">
        <v>130</v>
      </c>
      <c r="B5" s="32">
        <v>87</v>
      </c>
      <c r="C5" s="33" t="s">
        <v>72</v>
      </c>
      <c r="D5" s="34">
        <v>91769973</v>
      </c>
      <c r="E5" s="65" t="s">
        <v>73</v>
      </c>
      <c r="F5" s="35"/>
      <c r="G5" s="222"/>
      <c r="H5" s="222"/>
      <c r="I5" s="164"/>
      <c r="J5" s="164"/>
      <c r="K5" s="247"/>
      <c r="L5" s="164">
        <v>1</v>
      </c>
      <c r="M5" s="164"/>
      <c r="N5" s="164"/>
      <c r="O5" s="164"/>
      <c r="P5" s="164"/>
      <c r="Q5" s="293"/>
      <c r="R5" s="164"/>
      <c r="S5" s="274"/>
      <c r="T5" s="164"/>
      <c r="U5" s="305"/>
      <c r="V5" s="305"/>
      <c r="W5" s="164"/>
      <c r="X5" s="164">
        <v>1</v>
      </c>
      <c r="Y5" s="164"/>
      <c r="Z5" s="164"/>
      <c r="AA5" s="274"/>
      <c r="AB5" s="164"/>
      <c r="AC5" s="222"/>
      <c r="AD5" s="352">
        <f>SUM(G5:AC5)</f>
        <v>2</v>
      </c>
      <c r="AE5" s="272">
        <v>13</v>
      </c>
    </row>
    <row r="6" spans="1:31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222"/>
      <c r="H6" s="222">
        <v>1</v>
      </c>
      <c r="I6" s="172"/>
      <c r="J6" s="164">
        <v>1</v>
      </c>
      <c r="K6" s="247">
        <v>1</v>
      </c>
      <c r="L6" s="164">
        <v>1</v>
      </c>
      <c r="M6" s="164">
        <v>1</v>
      </c>
      <c r="N6" s="164">
        <v>1</v>
      </c>
      <c r="O6" s="164">
        <v>1</v>
      </c>
      <c r="P6" s="164">
        <v>1</v>
      </c>
      <c r="Q6" s="293"/>
      <c r="R6" s="172"/>
      <c r="S6" s="274">
        <v>1</v>
      </c>
      <c r="T6" s="172">
        <v>1</v>
      </c>
      <c r="U6" s="306">
        <v>1</v>
      </c>
      <c r="V6" s="306"/>
      <c r="W6" s="172">
        <v>1</v>
      </c>
      <c r="X6" s="172">
        <v>1</v>
      </c>
      <c r="Y6" s="172">
        <v>1</v>
      </c>
      <c r="Z6" s="172">
        <v>1</v>
      </c>
      <c r="AA6" s="274">
        <v>1</v>
      </c>
      <c r="AB6" s="172"/>
      <c r="AC6" s="222">
        <v>1</v>
      </c>
      <c r="AD6" s="352">
        <f t="shared" ref="AD6:AD25" si="0">SUM(G6:AC6)</f>
        <v>17</v>
      </c>
      <c r="AE6" s="272">
        <v>4</v>
      </c>
    </row>
    <row r="7" spans="1:31" ht="29" customHeight="1" x14ac:dyDescent="0.2">
      <c r="A7" s="134" t="s">
        <v>134</v>
      </c>
      <c r="B7" s="32">
        <v>5828</v>
      </c>
      <c r="C7" s="35" t="s">
        <v>76</v>
      </c>
      <c r="D7" s="93" t="s">
        <v>77</v>
      </c>
      <c r="E7" s="65" t="s">
        <v>153</v>
      </c>
      <c r="F7" s="35" t="s">
        <v>78</v>
      </c>
      <c r="G7" s="222"/>
      <c r="H7" s="222"/>
      <c r="I7" s="172">
        <v>1</v>
      </c>
      <c r="J7" s="164"/>
      <c r="K7" s="247"/>
      <c r="L7" s="164"/>
      <c r="M7" s="164"/>
      <c r="N7" s="164"/>
      <c r="O7" s="164"/>
      <c r="P7" s="164">
        <v>1</v>
      </c>
      <c r="Q7" s="293"/>
      <c r="R7" s="172"/>
      <c r="S7" s="274"/>
      <c r="T7" s="172"/>
      <c r="U7" s="306">
        <v>1</v>
      </c>
      <c r="V7" s="306">
        <v>1</v>
      </c>
      <c r="W7" s="172">
        <v>1</v>
      </c>
      <c r="X7" s="172">
        <v>1</v>
      </c>
      <c r="Y7" s="172">
        <v>1</v>
      </c>
      <c r="Z7" s="172">
        <v>1</v>
      </c>
      <c r="AA7" s="274">
        <v>1</v>
      </c>
      <c r="AB7" s="172">
        <v>1</v>
      </c>
      <c r="AC7" s="314">
        <v>1</v>
      </c>
      <c r="AD7" s="352">
        <f t="shared" si="0"/>
        <v>11</v>
      </c>
      <c r="AE7" s="272">
        <v>8</v>
      </c>
    </row>
    <row r="8" spans="1:31" ht="29" customHeight="1" x14ac:dyDescent="0.2">
      <c r="A8" s="171" t="s">
        <v>135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222"/>
      <c r="H8" s="222">
        <v>1</v>
      </c>
      <c r="I8" s="172"/>
      <c r="J8" s="164">
        <v>1</v>
      </c>
      <c r="K8" s="247">
        <v>1</v>
      </c>
      <c r="L8" s="164">
        <v>1</v>
      </c>
      <c r="M8" s="164"/>
      <c r="N8" s="164">
        <v>1</v>
      </c>
      <c r="O8" s="164">
        <v>1</v>
      </c>
      <c r="P8" s="164">
        <v>1</v>
      </c>
      <c r="Q8" s="293"/>
      <c r="R8" s="172"/>
      <c r="S8" s="274">
        <v>1</v>
      </c>
      <c r="T8" s="172">
        <v>1</v>
      </c>
      <c r="U8" s="306">
        <v>1</v>
      </c>
      <c r="V8" s="306">
        <v>1</v>
      </c>
      <c r="W8" s="172">
        <v>1</v>
      </c>
      <c r="X8" s="172"/>
      <c r="Y8" s="172">
        <v>1</v>
      </c>
      <c r="Z8" s="172">
        <v>1</v>
      </c>
      <c r="AA8" s="274">
        <v>1</v>
      </c>
      <c r="AB8" s="172">
        <v>1</v>
      </c>
      <c r="AC8" s="222">
        <v>1</v>
      </c>
      <c r="AD8" s="352">
        <f t="shared" si="0"/>
        <v>17</v>
      </c>
      <c r="AE8" s="272">
        <v>4</v>
      </c>
    </row>
    <row r="9" spans="1:31" ht="29" customHeight="1" thickBot="1" x14ac:dyDescent="0.25">
      <c r="A9" s="213" t="s">
        <v>135</v>
      </c>
      <c r="B9" s="73">
        <v>6693</v>
      </c>
      <c r="C9" s="74" t="s">
        <v>28</v>
      </c>
      <c r="D9" s="280" t="s">
        <v>152</v>
      </c>
      <c r="E9" s="65" t="s">
        <v>153</v>
      </c>
      <c r="F9" s="76" t="s">
        <v>30</v>
      </c>
      <c r="G9" s="297"/>
      <c r="H9" s="297"/>
      <c r="I9" s="189"/>
      <c r="J9" s="189"/>
      <c r="K9" s="255"/>
      <c r="L9" s="189">
        <v>1</v>
      </c>
      <c r="M9" s="189">
        <v>1</v>
      </c>
      <c r="N9" s="189">
        <v>1</v>
      </c>
      <c r="O9" s="189">
        <v>1</v>
      </c>
      <c r="P9" s="189">
        <v>1</v>
      </c>
      <c r="Q9" s="296">
        <v>1</v>
      </c>
      <c r="R9" s="189">
        <v>1</v>
      </c>
      <c r="S9" s="278"/>
      <c r="T9" s="189"/>
      <c r="U9" s="307"/>
      <c r="V9" s="307"/>
      <c r="W9" s="189">
        <v>1</v>
      </c>
      <c r="X9" s="189">
        <v>1</v>
      </c>
      <c r="Y9" s="189">
        <v>1</v>
      </c>
      <c r="Z9" s="189"/>
      <c r="AA9" s="278">
        <v>1</v>
      </c>
      <c r="AB9" s="189"/>
      <c r="AC9" s="297"/>
      <c r="AD9" s="362">
        <f t="shared" si="0"/>
        <v>11</v>
      </c>
      <c r="AE9" s="272">
        <v>8</v>
      </c>
    </row>
    <row r="10" spans="1:31" ht="29" customHeight="1" thickBot="1" x14ac:dyDescent="0.25">
      <c r="A10" s="138"/>
      <c r="B10" s="83"/>
      <c r="C10" s="84"/>
      <c r="D10" s="85"/>
      <c r="E10" s="86"/>
      <c r="F10" s="87"/>
      <c r="G10" s="298"/>
      <c r="H10" s="298"/>
      <c r="I10" s="199"/>
      <c r="J10" s="190"/>
      <c r="K10" s="189"/>
      <c r="L10" s="189"/>
      <c r="M10" s="189"/>
      <c r="N10" s="189"/>
      <c r="O10" s="189"/>
      <c r="P10" s="189"/>
      <c r="Q10" s="296"/>
      <c r="R10" s="199"/>
      <c r="S10" s="276"/>
      <c r="T10" s="199"/>
      <c r="U10" s="308"/>
      <c r="V10" s="308"/>
      <c r="W10" s="199"/>
      <c r="X10" s="199"/>
      <c r="Y10" s="199"/>
      <c r="Z10" s="199"/>
      <c r="AA10" s="276"/>
      <c r="AB10" s="199"/>
      <c r="AC10" s="298"/>
      <c r="AD10" s="380">
        <f t="shared" si="0"/>
        <v>0</v>
      </c>
      <c r="AE10" s="272"/>
    </row>
    <row r="11" spans="1:31" ht="29" customHeight="1" x14ac:dyDescent="0.2">
      <c r="A11" s="143" t="s">
        <v>137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283"/>
      <c r="H11" s="283"/>
      <c r="I11" s="172"/>
      <c r="J11" s="172"/>
      <c r="K11" s="172"/>
      <c r="L11" s="172"/>
      <c r="M11" s="172"/>
      <c r="N11" s="172"/>
      <c r="O11" s="172"/>
      <c r="P11" s="172"/>
      <c r="Q11" s="295"/>
      <c r="R11" s="172"/>
      <c r="S11" s="277"/>
      <c r="T11" s="172"/>
      <c r="U11" s="306"/>
      <c r="V11" s="306"/>
      <c r="W11" s="172"/>
      <c r="X11" s="172"/>
      <c r="Y11" s="172"/>
      <c r="Z11" s="172"/>
      <c r="AA11" s="277"/>
      <c r="AB11" s="172"/>
      <c r="AC11" s="283"/>
      <c r="AD11" s="359">
        <f t="shared" si="0"/>
        <v>0</v>
      </c>
      <c r="AE11" s="272"/>
    </row>
    <row r="12" spans="1:31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222">
        <v>1</v>
      </c>
      <c r="H12" s="222"/>
      <c r="I12" s="172">
        <v>1</v>
      </c>
      <c r="J12" s="164">
        <v>1</v>
      </c>
      <c r="K12" s="164">
        <v>1</v>
      </c>
      <c r="L12" s="164"/>
      <c r="M12" s="164">
        <v>1</v>
      </c>
      <c r="N12" s="164">
        <v>1</v>
      </c>
      <c r="O12" s="164">
        <v>1</v>
      </c>
      <c r="P12" s="164">
        <v>1</v>
      </c>
      <c r="Q12" s="293">
        <v>1</v>
      </c>
      <c r="R12" s="172">
        <v>1</v>
      </c>
      <c r="S12" s="274"/>
      <c r="T12" s="172">
        <v>1</v>
      </c>
      <c r="U12" s="306">
        <v>1</v>
      </c>
      <c r="V12" s="306">
        <v>1</v>
      </c>
      <c r="W12" s="172"/>
      <c r="X12" s="172">
        <v>1</v>
      </c>
      <c r="Y12" s="172">
        <v>1</v>
      </c>
      <c r="Z12" s="172">
        <v>1</v>
      </c>
      <c r="AA12" s="274">
        <v>1</v>
      </c>
      <c r="AB12" s="172">
        <v>1</v>
      </c>
      <c r="AC12" s="283">
        <v>1</v>
      </c>
      <c r="AD12" s="352">
        <f t="shared" si="0"/>
        <v>19</v>
      </c>
      <c r="AE12" s="272">
        <v>2</v>
      </c>
    </row>
    <row r="13" spans="1:31" ht="29" customHeight="1" x14ac:dyDescent="0.2">
      <c r="A13" s="159" t="s">
        <v>139</v>
      </c>
      <c r="B13" s="32">
        <v>15551</v>
      </c>
      <c r="C13" s="33" t="s">
        <v>35</v>
      </c>
      <c r="D13" s="43">
        <v>91747027</v>
      </c>
      <c r="E13" s="44" t="s">
        <v>36</v>
      </c>
      <c r="F13" s="35" t="s">
        <v>37</v>
      </c>
      <c r="G13" s="222"/>
      <c r="H13" s="222"/>
      <c r="I13" s="172">
        <v>1</v>
      </c>
      <c r="J13" s="164">
        <v>1</v>
      </c>
      <c r="K13" s="164">
        <v>1</v>
      </c>
      <c r="L13" s="164">
        <v>1</v>
      </c>
      <c r="M13" s="164">
        <v>1</v>
      </c>
      <c r="N13" s="164">
        <v>1</v>
      </c>
      <c r="O13" s="164">
        <v>1</v>
      </c>
      <c r="P13" s="164"/>
      <c r="Q13" s="293"/>
      <c r="R13" s="172"/>
      <c r="S13" s="274"/>
      <c r="T13" s="172"/>
      <c r="U13" s="306">
        <v>1</v>
      </c>
      <c r="V13" s="306">
        <v>1</v>
      </c>
      <c r="W13" s="172">
        <v>1</v>
      </c>
      <c r="X13" s="172"/>
      <c r="Y13" s="172">
        <v>1</v>
      </c>
      <c r="Z13" s="172"/>
      <c r="AA13" s="274"/>
      <c r="AB13" s="172"/>
      <c r="AC13" s="222">
        <v>1</v>
      </c>
      <c r="AD13" s="352">
        <f t="shared" si="0"/>
        <v>12</v>
      </c>
      <c r="AE13" s="272">
        <v>7</v>
      </c>
    </row>
    <row r="14" spans="1:31" ht="29" customHeight="1" x14ac:dyDescent="0.2">
      <c r="A14" s="194" t="s">
        <v>105</v>
      </c>
      <c r="B14" s="32">
        <v>9801</v>
      </c>
      <c r="C14" s="33" t="s">
        <v>41</v>
      </c>
      <c r="D14" s="34">
        <v>91357059</v>
      </c>
      <c r="E14" s="35" t="s">
        <v>42</v>
      </c>
      <c r="F14" s="35" t="s">
        <v>43</v>
      </c>
      <c r="G14" s="247">
        <v>1</v>
      </c>
      <c r="H14" s="164">
        <v>1</v>
      </c>
      <c r="I14" s="172">
        <v>1</v>
      </c>
      <c r="J14" s="164">
        <v>1</v>
      </c>
      <c r="K14" s="164">
        <v>1</v>
      </c>
      <c r="L14" s="164">
        <v>1</v>
      </c>
      <c r="M14" s="164"/>
      <c r="N14" s="164">
        <v>1</v>
      </c>
      <c r="O14" s="164">
        <v>1</v>
      </c>
      <c r="P14" s="164">
        <v>1</v>
      </c>
      <c r="Q14" s="293">
        <v>1</v>
      </c>
      <c r="R14" s="172">
        <v>1</v>
      </c>
      <c r="S14" s="274">
        <v>1</v>
      </c>
      <c r="T14" s="172"/>
      <c r="U14" s="306">
        <v>1</v>
      </c>
      <c r="V14" s="306"/>
      <c r="W14" s="172">
        <v>1</v>
      </c>
      <c r="X14" s="172"/>
      <c r="Y14" s="172"/>
      <c r="Z14" s="172"/>
      <c r="AA14" s="274"/>
      <c r="AB14" s="172"/>
      <c r="AC14" s="222"/>
      <c r="AD14" s="352">
        <f t="shared" si="0"/>
        <v>14</v>
      </c>
      <c r="AE14" s="272">
        <v>6</v>
      </c>
    </row>
    <row r="15" spans="1:31" ht="29" customHeight="1" x14ac:dyDescent="0.2">
      <c r="A15" s="159" t="s">
        <v>138</v>
      </c>
      <c r="B15" s="32">
        <v>10421</v>
      </c>
      <c r="C15" s="33" t="s">
        <v>44</v>
      </c>
      <c r="D15" s="117">
        <v>91849410</v>
      </c>
      <c r="E15" s="45" t="s">
        <v>45</v>
      </c>
      <c r="F15" s="35" t="s">
        <v>46</v>
      </c>
      <c r="G15" s="222"/>
      <c r="H15" s="222"/>
      <c r="I15" s="172"/>
      <c r="J15" s="164"/>
      <c r="K15" s="164"/>
      <c r="L15" s="164"/>
      <c r="M15" s="164"/>
      <c r="N15" s="164"/>
      <c r="O15" s="164"/>
      <c r="P15" s="164"/>
      <c r="Q15" s="293"/>
      <c r="R15" s="172"/>
      <c r="S15" s="274"/>
      <c r="T15" s="172"/>
      <c r="U15" s="306"/>
      <c r="V15" s="306"/>
      <c r="W15" s="172"/>
      <c r="X15" s="172"/>
      <c r="Y15" s="172"/>
      <c r="Z15" s="172"/>
      <c r="AA15" s="274"/>
      <c r="AB15" s="172"/>
      <c r="AC15" s="222"/>
      <c r="AD15" s="352">
        <f t="shared" si="0"/>
        <v>0</v>
      </c>
      <c r="AE15" s="272"/>
    </row>
    <row r="16" spans="1:31" ht="29" customHeight="1" x14ac:dyDescent="0.2">
      <c r="A16" s="131" t="s">
        <v>140</v>
      </c>
      <c r="B16" s="32">
        <v>10528</v>
      </c>
      <c r="C16" s="33" t="s">
        <v>47</v>
      </c>
      <c r="D16" s="34" t="s">
        <v>48</v>
      </c>
      <c r="E16" s="45" t="s">
        <v>49</v>
      </c>
      <c r="F16" s="35" t="s">
        <v>50</v>
      </c>
      <c r="G16" s="222"/>
      <c r="H16" s="222"/>
      <c r="I16" s="172"/>
      <c r="J16" s="164"/>
      <c r="K16" s="164"/>
      <c r="L16" s="164"/>
      <c r="M16" s="164"/>
      <c r="N16" s="164"/>
      <c r="O16" s="164"/>
      <c r="P16" s="164"/>
      <c r="Q16" s="293"/>
      <c r="R16" s="172"/>
      <c r="S16" s="274"/>
      <c r="T16" s="172"/>
      <c r="U16" s="306"/>
      <c r="V16" s="306"/>
      <c r="W16" s="164"/>
      <c r="X16" s="172"/>
      <c r="Y16" s="172"/>
      <c r="Z16" s="172"/>
      <c r="AA16" s="274"/>
      <c r="AB16" s="172"/>
      <c r="AC16" s="222"/>
      <c r="AD16" s="352">
        <f t="shared" si="0"/>
        <v>0</v>
      </c>
      <c r="AE16" s="272"/>
    </row>
    <row r="17" spans="1:31" ht="29" customHeight="1" x14ac:dyDescent="0.2">
      <c r="A17" s="134" t="s">
        <v>105</v>
      </c>
      <c r="B17" s="32">
        <v>15028</v>
      </c>
      <c r="C17" s="33" t="s">
        <v>51</v>
      </c>
      <c r="D17" s="34" t="s">
        <v>52</v>
      </c>
      <c r="E17" s="35" t="s">
        <v>53</v>
      </c>
      <c r="F17" s="35" t="s">
        <v>54</v>
      </c>
      <c r="G17" s="222">
        <v>1</v>
      </c>
      <c r="H17" s="222">
        <v>1</v>
      </c>
      <c r="I17" s="164"/>
      <c r="J17" s="164"/>
      <c r="K17" s="164"/>
      <c r="L17" s="164"/>
      <c r="M17" s="164"/>
      <c r="N17" s="164"/>
      <c r="O17" s="164"/>
      <c r="P17" s="164"/>
      <c r="Q17" s="293"/>
      <c r="R17" s="172"/>
      <c r="S17" s="274"/>
      <c r="T17" s="164"/>
      <c r="U17" s="306"/>
      <c r="V17" s="306">
        <v>1</v>
      </c>
      <c r="W17" s="172">
        <v>1</v>
      </c>
      <c r="X17" s="172">
        <v>1</v>
      </c>
      <c r="Y17" s="172">
        <v>1</v>
      </c>
      <c r="Z17" s="172"/>
      <c r="AA17" s="222"/>
      <c r="AB17" s="172"/>
      <c r="AC17" s="222"/>
      <c r="AD17" s="352">
        <f t="shared" si="0"/>
        <v>6</v>
      </c>
      <c r="AE17" s="272">
        <v>9</v>
      </c>
    </row>
    <row r="18" spans="1:31" ht="29" customHeight="1" x14ac:dyDescent="0.2">
      <c r="A18" s="134" t="s">
        <v>105</v>
      </c>
      <c r="B18" s="32">
        <v>10482</v>
      </c>
      <c r="C18" s="33" t="s">
        <v>56</v>
      </c>
      <c r="D18" s="34">
        <v>95031701</v>
      </c>
      <c r="E18" s="35" t="s">
        <v>49</v>
      </c>
      <c r="F18" s="35" t="s">
        <v>110</v>
      </c>
      <c r="G18" s="222">
        <v>1</v>
      </c>
      <c r="H18" s="222">
        <v>1</v>
      </c>
      <c r="I18" s="164">
        <v>1</v>
      </c>
      <c r="J18" s="164">
        <v>1</v>
      </c>
      <c r="K18" s="164">
        <v>1</v>
      </c>
      <c r="L18" s="164">
        <v>1</v>
      </c>
      <c r="M18" s="164">
        <v>1</v>
      </c>
      <c r="N18" s="164">
        <v>1</v>
      </c>
      <c r="O18" s="164">
        <v>1</v>
      </c>
      <c r="P18" s="164">
        <v>1</v>
      </c>
      <c r="Q18" s="293">
        <v>1</v>
      </c>
      <c r="R18" s="164">
        <v>1</v>
      </c>
      <c r="S18" s="274"/>
      <c r="T18" s="164"/>
      <c r="U18" s="305"/>
      <c r="V18" s="305">
        <v>1</v>
      </c>
      <c r="W18" s="164">
        <v>1</v>
      </c>
      <c r="X18" s="164">
        <v>1</v>
      </c>
      <c r="Y18" s="164">
        <v>1</v>
      </c>
      <c r="Z18" s="164">
        <v>1</v>
      </c>
      <c r="AA18" s="274"/>
      <c r="AB18" s="164">
        <v>1</v>
      </c>
      <c r="AC18" s="222">
        <v>1</v>
      </c>
      <c r="AD18" s="352">
        <f t="shared" si="0"/>
        <v>19</v>
      </c>
      <c r="AE18" s="272">
        <v>2</v>
      </c>
    </row>
    <row r="19" spans="1:31" ht="29" customHeight="1" x14ac:dyDescent="0.2">
      <c r="A19" s="171" t="s">
        <v>105</v>
      </c>
      <c r="B19" s="32">
        <v>12245</v>
      </c>
      <c r="C19" s="33" t="s">
        <v>57</v>
      </c>
      <c r="D19" s="34" t="s">
        <v>58</v>
      </c>
      <c r="E19" s="35" t="s">
        <v>59</v>
      </c>
      <c r="F19" s="35"/>
      <c r="G19" s="222"/>
      <c r="H19" s="222"/>
      <c r="I19" s="164"/>
      <c r="J19" s="164">
        <v>1</v>
      </c>
      <c r="K19" s="164">
        <v>1</v>
      </c>
      <c r="L19" s="164">
        <v>1</v>
      </c>
      <c r="M19" s="164">
        <v>1</v>
      </c>
      <c r="N19" s="164">
        <v>1</v>
      </c>
      <c r="O19" s="164"/>
      <c r="P19" s="164"/>
      <c r="Q19" s="293"/>
      <c r="R19" s="164"/>
      <c r="S19" s="274"/>
      <c r="T19" s="164"/>
      <c r="U19" s="164"/>
      <c r="V19" s="305"/>
      <c r="W19" s="164"/>
      <c r="X19" s="164"/>
      <c r="Y19" s="164"/>
      <c r="Z19" s="164"/>
      <c r="AA19" s="274"/>
      <c r="AB19" s="164"/>
      <c r="AC19" s="222"/>
      <c r="AD19" s="352">
        <f t="shared" si="0"/>
        <v>5</v>
      </c>
      <c r="AE19" s="272">
        <v>10</v>
      </c>
    </row>
    <row r="20" spans="1:31" ht="29" customHeight="1" x14ac:dyDescent="0.2">
      <c r="A20" s="131" t="s">
        <v>140</v>
      </c>
      <c r="B20" s="32">
        <v>16300</v>
      </c>
      <c r="C20" s="33" t="s">
        <v>60</v>
      </c>
      <c r="D20" s="34" t="s">
        <v>63</v>
      </c>
      <c r="E20" s="35" t="s">
        <v>62</v>
      </c>
      <c r="F20" s="35" t="s">
        <v>61</v>
      </c>
      <c r="G20" s="222"/>
      <c r="H20" s="222"/>
      <c r="I20" s="164"/>
      <c r="J20" s="164"/>
      <c r="K20" s="164"/>
      <c r="L20" s="164"/>
      <c r="M20" s="164"/>
      <c r="N20" s="164"/>
      <c r="O20" s="164"/>
      <c r="P20" s="164"/>
      <c r="Q20" s="293"/>
      <c r="R20" s="164"/>
      <c r="S20" s="274"/>
      <c r="T20" s="164"/>
      <c r="U20" s="164">
        <v>1</v>
      </c>
      <c r="V20" s="305"/>
      <c r="W20" s="164">
        <v>1</v>
      </c>
      <c r="X20" s="164"/>
      <c r="Y20" s="164"/>
      <c r="Z20" s="164">
        <v>1</v>
      </c>
      <c r="AA20" s="274"/>
      <c r="AB20" s="164">
        <v>1</v>
      </c>
      <c r="AC20" s="222"/>
      <c r="AD20" s="352">
        <f t="shared" si="0"/>
        <v>4</v>
      </c>
      <c r="AE20" s="272">
        <v>11</v>
      </c>
    </row>
    <row r="21" spans="1:31" ht="29" customHeight="1" x14ac:dyDescent="0.2">
      <c r="A21" s="159" t="s">
        <v>141</v>
      </c>
      <c r="B21" s="32" t="s">
        <v>142</v>
      </c>
      <c r="C21" s="33" t="s">
        <v>64</v>
      </c>
      <c r="D21" s="34" t="s">
        <v>65</v>
      </c>
      <c r="E21" s="35" t="s">
        <v>66</v>
      </c>
      <c r="F21" s="35"/>
      <c r="G21" s="222"/>
      <c r="H21" s="222"/>
      <c r="I21" s="164"/>
      <c r="J21" s="164"/>
      <c r="K21" s="164"/>
      <c r="L21" s="164"/>
      <c r="M21" s="164"/>
      <c r="N21" s="164"/>
      <c r="O21" s="164"/>
      <c r="P21" s="164"/>
      <c r="Q21" s="293"/>
      <c r="R21" s="164"/>
      <c r="S21" s="274"/>
      <c r="T21" s="164"/>
      <c r="U21" s="164"/>
      <c r="V21" s="305"/>
      <c r="W21" s="164"/>
      <c r="X21" s="164"/>
      <c r="Y21" s="164"/>
      <c r="Z21" s="164"/>
      <c r="AA21" s="274"/>
      <c r="AB21" s="164"/>
      <c r="AC21" s="222"/>
      <c r="AD21" s="352">
        <f t="shared" si="0"/>
        <v>0</v>
      </c>
      <c r="AE21" s="272"/>
    </row>
    <row r="22" spans="1:31" ht="29" customHeight="1" x14ac:dyDescent="0.2">
      <c r="A22" s="140" t="s">
        <v>105</v>
      </c>
      <c r="B22" s="32">
        <v>1254</v>
      </c>
      <c r="C22" s="33" t="s">
        <v>79</v>
      </c>
      <c r="D22" s="34">
        <v>93499575</v>
      </c>
      <c r="E22" s="35" t="s">
        <v>19</v>
      </c>
      <c r="F22" s="35"/>
      <c r="G22" s="222">
        <v>1</v>
      </c>
      <c r="H22" s="222">
        <v>1</v>
      </c>
      <c r="I22" s="164"/>
      <c r="J22" s="164"/>
      <c r="K22" s="164">
        <v>1</v>
      </c>
      <c r="L22" s="164"/>
      <c r="M22" s="164"/>
      <c r="N22" s="164"/>
      <c r="O22" s="164"/>
      <c r="P22" s="164"/>
      <c r="Q22" s="293"/>
      <c r="R22" s="164"/>
      <c r="S22" s="274"/>
      <c r="T22" s="164"/>
      <c r="U22" s="164">
        <v>1</v>
      </c>
      <c r="V22" s="305"/>
      <c r="W22" s="164">
        <v>1</v>
      </c>
      <c r="X22" s="164">
        <v>1</v>
      </c>
      <c r="Y22" s="164"/>
      <c r="Z22" s="164"/>
      <c r="AA22" s="274"/>
      <c r="AB22" s="164"/>
      <c r="AC22" s="222"/>
      <c r="AD22" s="352">
        <f t="shared" si="0"/>
        <v>6</v>
      </c>
      <c r="AE22" s="272">
        <v>9</v>
      </c>
    </row>
    <row r="23" spans="1:31" ht="29" customHeight="1" x14ac:dyDescent="0.2">
      <c r="A23" s="159" t="s">
        <v>143</v>
      </c>
      <c r="B23" s="32">
        <v>6051</v>
      </c>
      <c r="C23" s="33" t="s">
        <v>83</v>
      </c>
      <c r="D23" s="34" t="s">
        <v>81</v>
      </c>
      <c r="E23" s="35" t="s">
        <v>82</v>
      </c>
      <c r="F23" s="35" t="s">
        <v>84</v>
      </c>
      <c r="G23" s="222">
        <v>1</v>
      </c>
      <c r="H23" s="222"/>
      <c r="I23" s="164">
        <v>1</v>
      </c>
      <c r="J23" s="164"/>
      <c r="K23" s="164">
        <v>1</v>
      </c>
      <c r="L23" s="164"/>
      <c r="M23" s="164"/>
      <c r="N23" s="164"/>
      <c r="O23" s="164"/>
      <c r="P23" s="164"/>
      <c r="Q23" s="293"/>
      <c r="R23" s="164"/>
      <c r="S23" s="274"/>
      <c r="T23" s="164"/>
      <c r="U23" s="164"/>
      <c r="V23" s="164"/>
      <c r="W23" s="164"/>
      <c r="X23" s="164">
        <v>1</v>
      </c>
      <c r="Y23" s="164"/>
      <c r="Z23" s="164"/>
      <c r="AA23" s="274">
        <v>1</v>
      </c>
      <c r="AB23" s="164"/>
      <c r="AC23" s="222"/>
      <c r="AD23" s="352">
        <f t="shared" si="0"/>
        <v>5</v>
      </c>
      <c r="AE23" s="272">
        <v>10</v>
      </c>
    </row>
    <row r="24" spans="1:31" ht="29" customHeight="1" x14ac:dyDescent="0.2">
      <c r="A24" s="140" t="s">
        <v>105</v>
      </c>
      <c r="B24" s="108">
        <v>10742</v>
      </c>
      <c r="C24" s="33" t="s">
        <v>86</v>
      </c>
      <c r="D24" s="96">
        <v>93030677</v>
      </c>
      <c r="E24" s="35" t="s">
        <v>55</v>
      </c>
      <c r="F24" s="95" t="s">
        <v>129</v>
      </c>
      <c r="G24" s="222">
        <v>1</v>
      </c>
      <c r="H24" s="222">
        <v>1</v>
      </c>
      <c r="I24" s="164">
        <v>1</v>
      </c>
      <c r="J24" s="164"/>
      <c r="K24" s="220">
        <v>1</v>
      </c>
      <c r="L24" s="220">
        <v>1</v>
      </c>
      <c r="M24" s="220">
        <v>1</v>
      </c>
      <c r="N24" s="220">
        <v>1</v>
      </c>
      <c r="O24" s="164">
        <v>1</v>
      </c>
      <c r="P24" s="164">
        <v>1</v>
      </c>
      <c r="Q24" s="293">
        <v>1</v>
      </c>
      <c r="R24" s="164"/>
      <c r="S24" s="274"/>
      <c r="T24" s="164"/>
      <c r="U24" s="164">
        <v>1</v>
      </c>
      <c r="V24" s="164"/>
      <c r="W24" s="164">
        <v>1</v>
      </c>
      <c r="X24" s="164">
        <v>1</v>
      </c>
      <c r="Y24" s="164">
        <v>1</v>
      </c>
      <c r="Z24" s="164">
        <v>1</v>
      </c>
      <c r="AA24" s="274">
        <v>1</v>
      </c>
      <c r="AB24" s="164">
        <v>1</v>
      </c>
      <c r="AC24" s="222">
        <v>1</v>
      </c>
      <c r="AD24" s="352">
        <f t="shared" si="0"/>
        <v>18</v>
      </c>
      <c r="AE24" s="272">
        <v>3</v>
      </c>
    </row>
    <row r="25" spans="1:31" ht="29" customHeight="1" x14ac:dyDescent="0.2">
      <c r="A25" s="140" t="s">
        <v>105</v>
      </c>
      <c r="B25" s="108">
        <v>11168</v>
      </c>
      <c r="C25" s="33" t="s">
        <v>95</v>
      </c>
      <c r="D25" s="96">
        <v>93030679</v>
      </c>
      <c r="E25" s="35" t="s">
        <v>94</v>
      </c>
      <c r="F25" s="95" t="s">
        <v>102</v>
      </c>
      <c r="G25" s="222">
        <v>1</v>
      </c>
      <c r="H25" s="222">
        <v>1</v>
      </c>
      <c r="I25" s="220">
        <v>1</v>
      </c>
      <c r="J25" s="220">
        <v>1</v>
      </c>
      <c r="K25" s="220">
        <v>1</v>
      </c>
      <c r="L25" s="220"/>
      <c r="M25" s="220">
        <v>1</v>
      </c>
      <c r="N25" s="220">
        <v>1</v>
      </c>
      <c r="O25" s="220">
        <v>1</v>
      </c>
      <c r="P25" s="220">
        <v>1</v>
      </c>
      <c r="Q25" s="294"/>
      <c r="R25" s="220"/>
      <c r="S25" s="274"/>
      <c r="T25" s="220"/>
      <c r="U25" s="220">
        <v>1</v>
      </c>
      <c r="V25" s="220">
        <v>1</v>
      </c>
      <c r="W25" s="220">
        <v>1</v>
      </c>
      <c r="X25" s="220">
        <v>1</v>
      </c>
      <c r="Y25" s="220">
        <v>1</v>
      </c>
      <c r="Z25" s="220">
        <v>1</v>
      </c>
      <c r="AA25" s="274">
        <v>1</v>
      </c>
      <c r="AB25" s="220"/>
      <c r="AC25" s="222">
        <v>1</v>
      </c>
      <c r="AD25" s="352">
        <f t="shared" si="0"/>
        <v>17</v>
      </c>
      <c r="AE25" s="272">
        <v>4</v>
      </c>
    </row>
    <row r="26" spans="1:31" ht="29" customHeight="1" x14ac:dyDescent="0.2">
      <c r="A26" s="140" t="s">
        <v>105</v>
      </c>
      <c r="B26" s="118">
        <v>6609</v>
      </c>
      <c r="C26" s="119" t="s">
        <v>106</v>
      </c>
      <c r="D26" s="120"/>
      <c r="E26" s="121" t="s">
        <v>148</v>
      </c>
      <c r="F26" s="122" t="s">
        <v>101</v>
      </c>
      <c r="G26" s="222"/>
      <c r="H26" s="222"/>
      <c r="I26" s="220">
        <v>1</v>
      </c>
      <c r="J26" s="220">
        <v>1</v>
      </c>
      <c r="K26" s="220">
        <v>1</v>
      </c>
      <c r="L26" s="220">
        <v>1</v>
      </c>
      <c r="M26" s="220">
        <v>1</v>
      </c>
      <c r="N26" s="220">
        <v>1</v>
      </c>
      <c r="O26" s="220">
        <v>1</v>
      </c>
      <c r="P26" s="220">
        <v>1</v>
      </c>
      <c r="Q26" s="294"/>
      <c r="R26" s="220"/>
      <c r="S26" s="274"/>
      <c r="T26" s="220"/>
      <c r="U26" s="220">
        <v>1</v>
      </c>
      <c r="V26" s="220">
        <v>1</v>
      </c>
      <c r="W26" s="220">
        <v>1</v>
      </c>
      <c r="X26" s="220">
        <v>1</v>
      </c>
      <c r="Y26" s="220">
        <v>1</v>
      </c>
      <c r="Z26" s="220">
        <v>1</v>
      </c>
      <c r="AA26" s="274">
        <v>1</v>
      </c>
      <c r="AB26" s="220"/>
      <c r="AC26" s="222">
        <v>1</v>
      </c>
      <c r="AD26" s="352">
        <f t="shared" ref="AD26:AD28" si="1">SUM(G26:AC26)</f>
        <v>16</v>
      </c>
      <c r="AE26" s="272">
        <v>5</v>
      </c>
    </row>
    <row r="27" spans="1:31" ht="29" customHeight="1" x14ac:dyDescent="0.2">
      <c r="A27" s="140" t="s">
        <v>105</v>
      </c>
      <c r="B27" s="108">
        <v>5961</v>
      </c>
      <c r="C27" s="33" t="s">
        <v>74</v>
      </c>
      <c r="D27" s="34" t="s">
        <v>111</v>
      </c>
      <c r="E27" s="35" t="s">
        <v>147</v>
      </c>
      <c r="F27" s="166" t="s">
        <v>118</v>
      </c>
      <c r="G27" s="222">
        <v>1</v>
      </c>
      <c r="H27" s="222">
        <v>1</v>
      </c>
      <c r="I27" s="220">
        <v>1</v>
      </c>
      <c r="J27" s="220">
        <v>1</v>
      </c>
      <c r="K27" s="220">
        <v>1</v>
      </c>
      <c r="L27" s="220">
        <v>1</v>
      </c>
      <c r="M27" s="220">
        <v>1</v>
      </c>
      <c r="N27" s="220">
        <v>1</v>
      </c>
      <c r="O27" s="220">
        <v>1</v>
      </c>
      <c r="P27" s="220">
        <v>1</v>
      </c>
      <c r="Q27" s="294">
        <v>1</v>
      </c>
      <c r="R27" s="220">
        <v>1</v>
      </c>
      <c r="S27" s="274">
        <v>1</v>
      </c>
      <c r="T27" s="220">
        <v>1</v>
      </c>
      <c r="U27" s="220">
        <v>1</v>
      </c>
      <c r="V27" s="220">
        <v>1</v>
      </c>
      <c r="W27" s="220">
        <v>1</v>
      </c>
      <c r="X27" s="220">
        <v>1</v>
      </c>
      <c r="Y27" s="220">
        <v>1</v>
      </c>
      <c r="Z27" s="220">
        <v>1</v>
      </c>
      <c r="AA27" s="274">
        <v>1</v>
      </c>
      <c r="AB27" s="220"/>
      <c r="AC27" s="222"/>
      <c r="AD27" s="352">
        <f t="shared" si="1"/>
        <v>21</v>
      </c>
      <c r="AE27" s="272">
        <v>1</v>
      </c>
    </row>
    <row r="28" spans="1:31" ht="29" customHeight="1" x14ac:dyDescent="0.2">
      <c r="A28" s="160" t="s">
        <v>130</v>
      </c>
      <c r="B28" s="144">
        <v>5400</v>
      </c>
      <c r="C28" s="49" t="s">
        <v>126</v>
      </c>
      <c r="D28" s="49"/>
      <c r="E28" s="49" t="s">
        <v>127</v>
      </c>
      <c r="F28" s="49"/>
      <c r="G28" s="222"/>
      <c r="H28" s="222"/>
      <c r="I28" s="222"/>
      <c r="J28" s="222"/>
      <c r="K28" s="222">
        <v>1</v>
      </c>
      <c r="L28" s="220"/>
      <c r="M28" s="220"/>
      <c r="N28" s="220">
        <v>1</v>
      </c>
      <c r="O28" s="220">
        <v>1</v>
      </c>
      <c r="P28" s="220"/>
      <c r="Q28" s="294"/>
      <c r="R28" s="220"/>
      <c r="S28" s="223"/>
      <c r="T28" s="220"/>
      <c r="U28" s="220"/>
      <c r="V28" s="220"/>
      <c r="W28" s="220"/>
      <c r="X28" s="220"/>
      <c r="Y28" s="220"/>
      <c r="Z28" s="220"/>
      <c r="AA28" s="223"/>
      <c r="AB28" s="220"/>
      <c r="AC28" s="297"/>
      <c r="AD28" s="352">
        <f t="shared" si="1"/>
        <v>3</v>
      </c>
      <c r="AE28" s="272">
        <v>12</v>
      </c>
    </row>
    <row r="29" spans="1:31" ht="29" customHeight="1" x14ac:dyDescent="0.2">
      <c r="A29" s="141"/>
      <c r="B29" s="144"/>
      <c r="C29" s="49"/>
      <c r="D29" s="49"/>
      <c r="E29" s="49"/>
      <c r="F29" s="49"/>
      <c r="G29" s="352">
        <f t="shared" ref="G29:AE29" si="2">SUM(G5:G28)</f>
        <v>9</v>
      </c>
      <c r="H29" s="352">
        <f t="shared" si="2"/>
        <v>9</v>
      </c>
      <c r="I29" s="352">
        <f t="shared" si="2"/>
        <v>10</v>
      </c>
      <c r="J29" s="352">
        <f t="shared" si="2"/>
        <v>10</v>
      </c>
      <c r="K29" s="352">
        <f t="shared" si="2"/>
        <v>14</v>
      </c>
      <c r="L29" s="352">
        <f t="shared" si="2"/>
        <v>11</v>
      </c>
      <c r="M29" s="352">
        <f t="shared" si="2"/>
        <v>10</v>
      </c>
      <c r="N29" s="352">
        <f t="shared" si="2"/>
        <v>13</v>
      </c>
      <c r="O29" s="352">
        <f t="shared" si="2"/>
        <v>12</v>
      </c>
      <c r="P29" s="352">
        <f t="shared" si="2"/>
        <v>11</v>
      </c>
      <c r="Q29" s="352">
        <f t="shared" si="2"/>
        <v>6</v>
      </c>
      <c r="R29" s="352">
        <f t="shared" si="2"/>
        <v>5</v>
      </c>
      <c r="S29" s="352">
        <f t="shared" si="2"/>
        <v>4</v>
      </c>
      <c r="T29" s="352">
        <f t="shared" si="2"/>
        <v>4</v>
      </c>
      <c r="U29" s="352">
        <f t="shared" si="2"/>
        <v>12</v>
      </c>
      <c r="V29" s="352">
        <f t="shared" si="2"/>
        <v>9</v>
      </c>
      <c r="W29" s="352">
        <f t="shared" si="2"/>
        <v>14</v>
      </c>
      <c r="X29" s="352">
        <f t="shared" si="2"/>
        <v>13</v>
      </c>
      <c r="Y29" s="381">
        <f t="shared" si="2"/>
        <v>12</v>
      </c>
      <c r="Z29" s="352">
        <f t="shared" si="2"/>
        <v>10</v>
      </c>
      <c r="AA29" s="352">
        <f t="shared" si="2"/>
        <v>10</v>
      </c>
      <c r="AB29" s="352">
        <f t="shared" si="2"/>
        <v>6</v>
      </c>
      <c r="AC29" s="352">
        <f t="shared" si="2"/>
        <v>9</v>
      </c>
      <c r="AD29" s="352">
        <f t="shared" si="2"/>
        <v>223</v>
      </c>
      <c r="AE29" s="352"/>
    </row>
    <row r="30" spans="1:31" ht="29" customHeight="1" x14ac:dyDescent="0.2">
      <c r="A30" s="141"/>
      <c r="B30" s="144"/>
      <c r="C30" s="49"/>
      <c r="D30" s="49"/>
      <c r="E30" s="49"/>
      <c r="F30" s="49"/>
      <c r="I30" s="144"/>
    </row>
    <row r="31" spans="1:31" x14ac:dyDescent="0.2">
      <c r="A31" s="141"/>
      <c r="B31" s="144"/>
      <c r="C31" s="49"/>
      <c r="D31" s="49"/>
      <c r="E31" s="49"/>
      <c r="F31" s="49"/>
    </row>
  </sheetData>
  <pageMargins left="0.7" right="0.7" top="0.75" bottom="0.75" header="0.3" footer="0.3"/>
  <pageSetup paperSize="9" orientation="portrait" horizontalDpi="0" verticalDpi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AN31"/>
  <sheetViews>
    <sheetView topLeftCell="E1" zoomScale="80" zoomScaleNormal="80" workbookViewId="0">
      <selection activeCell="V39" sqref="V39"/>
    </sheetView>
  </sheetViews>
  <sheetFormatPr baseColWidth="10" defaultColWidth="10.6640625" defaultRowHeight="15" x14ac:dyDescent="0.2"/>
  <cols>
    <col min="3" max="3" width="20.6640625" customWidth="1"/>
    <col min="4" max="4" width="10.6640625" customWidth="1"/>
    <col min="6" max="6" width="14.5" customWidth="1"/>
    <col min="7" max="7" width="7.5" customWidth="1"/>
    <col min="8" max="8" width="7.33203125" customWidth="1"/>
    <col min="9" max="9" width="7" customWidth="1"/>
    <col min="10" max="14" width="8.5" customWidth="1"/>
    <col min="15" max="15" width="8.5" style="223" customWidth="1"/>
    <col min="16" max="17" width="8.5" customWidth="1"/>
    <col min="18" max="18" width="11.5" style="53"/>
    <col min="19" max="22" width="6.33203125" customWidth="1"/>
    <col min="23" max="23" width="11.5" style="58"/>
    <col min="24" max="32" width="8.5" customWidth="1"/>
    <col min="33" max="33" width="6.6640625" customWidth="1"/>
    <col min="34" max="34" width="11.33203125" style="53" customWidth="1"/>
    <col min="37" max="37" width="12.33203125" customWidth="1"/>
    <col min="39" max="39" width="13.33203125" customWidth="1"/>
  </cols>
  <sheetData>
    <row r="1" spans="1:40" ht="17" thickBot="1" x14ac:dyDescent="0.25">
      <c r="A1" s="1" t="s">
        <v>107</v>
      </c>
      <c r="B1" s="2"/>
      <c r="C1" s="2"/>
      <c r="D1" s="3"/>
      <c r="E1" s="2"/>
      <c r="F1" s="2"/>
    </row>
    <row r="2" spans="1:40" ht="16" thickBot="1" x14ac:dyDescent="0.25">
      <c r="A2" s="5" t="s">
        <v>0</v>
      </c>
      <c r="B2" s="6"/>
      <c r="C2" s="6"/>
      <c r="D2" s="6"/>
      <c r="E2" s="7"/>
      <c r="F2" s="8" t="s">
        <v>1</v>
      </c>
    </row>
    <row r="3" spans="1:40" ht="16" thickBot="1" x14ac:dyDescent="0.25">
      <c r="A3" s="17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54" t="s">
        <v>70</v>
      </c>
      <c r="H3" s="54"/>
      <c r="I3" s="54"/>
      <c r="J3" s="54"/>
      <c r="K3" s="54"/>
      <c r="L3" s="54"/>
      <c r="M3" s="54"/>
      <c r="N3" s="54"/>
      <c r="O3" s="272"/>
      <c r="P3" s="54"/>
      <c r="Q3" s="54"/>
      <c r="R3" s="57" t="s">
        <v>70</v>
      </c>
      <c r="S3" s="55" t="s">
        <v>69</v>
      </c>
      <c r="T3" s="55"/>
      <c r="U3" s="55"/>
      <c r="V3" s="55"/>
      <c r="W3" s="59" t="s">
        <v>69</v>
      </c>
      <c r="X3" s="97" t="s">
        <v>68</v>
      </c>
      <c r="Y3" s="97"/>
      <c r="Z3" s="97"/>
      <c r="AA3" s="97"/>
      <c r="AB3" s="97"/>
      <c r="AC3" s="97"/>
      <c r="AD3" s="97"/>
      <c r="AE3" s="97"/>
      <c r="AF3" s="97"/>
      <c r="AG3" s="97"/>
      <c r="AH3" s="98" t="s">
        <v>68</v>
      </c>
    </row>
    <row r="4" spans="1:40" ht="49" thickBot="1" x14ac:dyDescent="0.25">
      <c r="A4" s="25" t="s">
        <v>17</v>
      </c>
      <c r="B4" s="26"/>
      <c r="C4" s="26"/>
      <c r="D4" s="27"/>
      <c r="E4" s="28"/>
      <c r="F4" s="28"/>
      <c r="G4" s="56">
        <f>Gåsøpokalen!G4</f>
        <v>44317</v>
      </c>
      <c r="H4" s="56">
        <f>Gåsøpokalen!H4</f>
        <v>44318</v>
      </c>
      <c r="I4" s="56">
        <f>Gåsøpokalen!I4</f>
        <v>44325</v>
      </c>
      <c r="J4" s="56">
        <f>Gåsøpokalen!J4</f>
        <v>44332</v>
      </c>
      <c r="K4" s="56">
        <f>Gåsøpokalen!K4</f>
        <v>44339</v>
      </c>
      <c r="L4" s="56">
        <f>Gåsøpokalen!L4</f>
        <v>44346</v>
      </c>
      <c r="M4" s="56">
        <f>Gåsøpokalen!M4</f>
        <v>44353</v>
      </c>
      <c r="N4" s="56">
        <f>Gåsøpokalen!N4</f>
        <v>44360</v>
      </c>
      <c r="O4" s="273" t="s">
        <v>114</v>
      </c>
      <c r="P4" s="56">
        <f>Gåsøpokalen!O4</f>
        <v>44367</v>
      </c>
      <c r="Q4" s="56">
        <f>Gåsøpokalen!P4</f>
        <v>44374</v>
      </c>
      <c r="R4" s="365" t="s">
        <v>100</v>
      </c>
      <c r="S4" s="56">
        <f>Gåsøpokalen!Q4</f>
        <v>44381</v>
      </c>
      <c r="T4" s="56">
        <f>Gåsøpokalen!R4</f>
        <v>44388</v>
      </c>
      <c r="U4" s="56">
        <f>Gåsøpokalen!S4</f>
        <v>44395</v>
      </c>
      <c r="V4" s="56">
        <f>Gåsøpokalen!T4</f>
        <v>44402</v>
      </c>
      <c r="W4" s="60" t="s">
        <v>80</v>
      </c>
      <c r="X4" s="56">
        <f>Gåsøpokalen!U4</f>
        <v>44409</v>
      </c>
      <c r="Y4" s="56">
        <f>Gåsøpokalen!V4</f>
        <v>44416</v>
      </c>
      <c r="Z4" s="113" t="s">
        <v>115</v>
      </c>
      <c r="AA4" s="56">
        <f>Gåsøpokalen!W4</f>
        <v>44423</v>
      </c>
      <c r="AB4" s="56">
        <f>Gåsøpokalen!X4</f>
        <v>44430</v>
      </c>
      <c r="AC4" s="56">
        <f>Gåsøpokalen!Y4</f>
        <v>44437</v>
      </c>
      <c r="AD4" s="56">
        <f>Gåsøpokalen!Z4</f>
        <v>44444</v>
      </c>
      <c r="AE4" s="56">
        <f>Gåsøpokalen!AA4</f>
        <v>44451</v>
      </c>
      <c r="AF4" s="56">
        <f>Gåsøpokalen!AB4</f>
        <v>44458</v>
      </c>
      <c r="AG4" s="56">
        <f>Gåsøpokalen!AC4</f>
        <v>44465</v>
      </c>
      <c r="AH4" s="364" t="s">
        <v>75</v>
      </c>
      <c r="AI4" s="114" t="s">
        <v>165</v>
      </c>
      <c r="AJ4" s="62" t="s">
        <v>85</v>
      </c>
      <c r="AK4" s="114" t="s">
        <v>98</v>
      </c>
      <c r="AL4" s="62" t="s">
        <v>85</v>
      </c>
      <c r="AM4" s="114" t="s">
        <v>99</v>
      </c>
      <c r="AN4" s="62" t="s">
        <v>97</v>
      </c>
    </row>
    <row r="5" spans="1:40" ht="29" customHeight="1" thickBot="1" x14ac:dyDescent="0.25">
      <c r="A5" s="160" t="s">
        <v>130</v>
      </c>
      <c r="B5" s="32">
        <v>87</v>
      </c>
      <c r="C5" s="33" t="s">
        <v>72</v>
      </c>
      <c r="D5" s="34">
        <v>91769973</v>
      </c>
      <c r="E5" s="65" t="s">
        <v>73</v>
      </c>
      <c r="F5" s="35"/>
      <c r="G5" s="247"/>
      <c r="H5" s="164"/>
      <c r="I5" s="164"/>
      <c r="J5" s="164"/>
      <c r="K5" s="164"/>
      <c r="L5" s="247">
        <v>1</v>
      </c>
      <c r="M5" s="164"/>
      <c r="N5" s="164"/>
      <c r="O5" s="274"/>
      <c r="P5" s="164"/>
      <c r="Q5" s="41"/>
      <c r="R5" s="339"/>
      <c r="S5" s="300"/>
      <c r="T5" s="164"/>
      <c r="U5" s="274"/>
      <c r="V5" s="196"/>
      <c r="W5" s="335"/>
      <c r="X5" s="305"/>
      <c r="Y5" s="164"/>
      <c r="Z5" s="164"/>
      <c r="AA5" s="164"/>
      <c r="AB5" s="164">
        <v>4</v>
      </c>
      <c r="AC5" s="164"/>
      <c r="AD5" s="164"/>
      <c r="AE5" s="222"/>
      <c r="AF5" s="164"/>
      <c r="AG5" s="41"/>
      <c r="AH5" s="329"/>
      <c r="AI5" s="317"/>
      <c r="AJ5" s="324">
        <v>5</v>
      </c>
      <c r="AK5" s="352"/>
      <c r="AL5" s="353">
        <v>5</v>
      </c>
      <c r="AM5" s="145"/>
      <c r="AN5" s="145"/>
    </row>
    <row r="6" spans="1:40" ht="29" customHeight="1" thickBot="1" x14ac:dyDescent="0.25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247"/>
      <c r="H6" s="164">
        <v>1</v>
      </c>
      <c r="I6" s="172"/>
      <c r="J6" s="164">
        <v>1</v>
      </c>
      <c r="K6" s="164">
        <v>1</v>
      </c>
      <c r="L6" s="247">
        <v>3</v>
      </c>
      <c r="M6" s="164">
        <v>1</v>
      </c>
      <c r="N6" s="172">
        <v>3</v>
      </c>
      <c r="O6" s="274"/>
      <c r="P6" s="172">
        <v>3</v>
      </c>
      <c r="Q6" s="41">
        <v>1</v>
      </c>
      <c r="R6" s="340">
        <f>H6+J6+K6+M6+L6+Q6</f>
        <v>8</v>
      </c>
      <c r="S6" s="300"/>
      <c r="T6" s="164"/>
      <c r="U6" s="274">
        <v>1</v>
      </c>
      <c r="V6" s="285">
        <v>1</v>
      </c>
      <c r="W6" s="335"/>
      <c r="X6" s="305">
        <v>2</v>
      </c>
      <c r="Y6" s="172"/>
      <c r="Z6" s="172">
        <v>1</v>
      </c>
      <c r="AA6" s="172">
        <v>1</v>
      </c>
      <c r="AB6" s="172">
        <v>1</v>
      </c>
      <c r="AC6" s="172">
        <v>1</v>
      </c>
      <c r="AD6" s="172">
        <v>3</v>
      </c>
      <c r="AE6" s="222">
        <v>2</v>
      </c>
      <c r="AF6" s="172"/>
      <c r="AG6" s="41">
        <v>2</v>
      </c>
      <c r="AH6" s="330">
        <f>+Z6+AA6+AB6+AC6+X6+AE6</f>
        <v>8</v>
      </c>
      <c r="AI6" s="318">
        <f>+H6+J6+K6+M6+Q6+U6+V6+Z6</f>
        <v>8</v>
      </c>
      <c r="AJ6" s="324">
        <v>1</v>
      </c>
      <c r="AK6" s="354">
        <f>+H6+J6+K6+M6+Q6+U6+V6+Z6+AA6+AB6</f>
        <v>10</v>
      </c>
      <c r="AL6" s="353">
        <v>1</v>
      </c>
      <c r="AM6" s="145"/>
      <c r="AN6" s="145"/>
    </row>
    <row r="7" spans="1:40" ht="29" customHeight="1" thickBot="1" x14ac:dyDescent="0.25">
      <c r="A7" s="134" t="s">
        <v>134</v>
      </c>
      <c r="B7" s="32">
        <v>5828</v>
      </c>
      <c r="C7" s="35" t="s">
        <v>76</v>
      </c>
      <c r="D7" s="93" t="s">
        <v>77</v>
      </c>
      <c r="E7" s="65" t="s">
        <v>153</v>
      </c>
      <c r="F7" s="35" t="s">
        <v>78</v>
      </c>
      <c r="G7" s="247"/>
      <c r="H7" s="164"/>
      <c r="I7" s="172">
        <v>1</v>
      </c>
      <c r="J7" s="164"/>
      <c r="K7" s="164"/>
      <c r="L7" s="247"/>
      <c r="M7" s="164"/>
      <c r="N7" s="172"/>
      <c r="O7" s="274"/>
      <c r="P7" s="172"/>
      <c r="Q7" s="41">
        <v>4</v>
      </c>
      <c r="R7" s="339"/>
      <c r="S7" s="300"/>
      <c r="T7" s="164"/>
      <c r="U7" s="274"/>
      <c r="V7" s="285"/>
      <c r="W7" s="335"/>
      <c r="X7" s="305">
        <v>3</v>
      </c>
      <c r="Y7" s="172">
        <v>2</v>
      </c>
      <c r="Z7" s="172">
        <v>3</v>
      </c>
      <c r="AA7" s="172">
        <v>2</v>
      </c>
      <c r="AB7" s="172">
        <v>2</v>
      </c>
      <c r="AC7" s="172">
        <v>2</v>
      </c>
      <c r="AD7" s="172">
        <v>2</v>
      </c>
      <c r="AE7" s="222">
        <v>1</v>
      </c>
      <c r="AF7" s="172">
        <v>2</v>
      </c>
      <c r="AG7" s="41">
        <v>1</v>
      </c>
      <c r="AH7" s="330">
        <f>AG7+AE7+AD7+AC7+AB7+AA7</f>
        <v>10</v>
      </c>
      <c r="AI7" s="318">
        <f>+I7+AE7+AD7+AC7+AB7+AA7+Y7+AG7</f>
        <v>13</v>
      </c>
      <c r="AJ7" s="324">
        <v>3</v>
      </c>
      <c r="AK7" s="354">
        <f>+I7+AE7+AD7+AC7+AB7+AA7+Y7+AG7+AF7+X7</f>
        <v>18</v>
      </c>
      <c r="AL7" s="353">
        <v>3</v>
      </c>
      <c r="AM7" s="145"/>
      <c r="AN7" s="145"/>
    </row>
    <row r="8" spans="1:40" ht="29" customHeight="1" thickBot="1" x14ac:dyDescent="0.25">
      <c r="A8" s="171" t="s">
        <v>135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247"/>
      <c r="H8" s="164">
        <v>2</v>
      </c>
      <c r="I8" s="172"/>
      <c r="J8" s="164">
        <v>2</v>
      </c>
      <c r="K8" s="164">
        <v>2</v>
      </c>
      <c r="L8" s="247">
        <v>2</v>
      </c>
      <c r="M8" s="164"/>
      <c r="N8" s="172">
        <v>1</v>
      </c>
      <c r="O8" s="274"/>
      <c r="P8" s="172">
        <v>2</v>
      </c>
      <c r="Q8" s="41">
        <v>3</v>
      </c>
      <c r="R8" s="340">
        <f>N8+H8+J8+K8+L8+P8</f>
        <v>11</v>
      </c>
      <c r="S8" s="300"/>
      <c r="T8" s="164"/>
      <c r="U8" s="274">
        <v>2</v>
      </c>
      <c r="V8" s="285">
        <v>2</v>
      </c>
      <c r="W8" s="335"/>
      <c r="X8" s="305">
        <v>1</v>
      </c>
      <c r="Y8" s="172">
        <v>1</v>
      </c>
      <c r="Z8" s="172">
        <v>2</v>
      </c>
      <c r="AA8" s="172">
        <v>3</v>
      </c>
      <c r="AB8" s="172"/>
      <c r="AC8" s="172">
        <v>4</v>
      </c>
      <c r="AD8" s="172">
        <v>1</v>
      </c>
      <c r="AE8" s="222">
        <v>3</v>
      </c>
      <c r="AF8" s="172">
        <v>1</v>
      </c>
      <c r="AG8" s="41">
        <v>3</v>
      </c>
      <c r="AH8" s="330">
        <f>AF8+AD8+X8+Y8+Z8+AE8</f>
        <v>9</v>
      </c>
      <c r="AI8" s="318">
        <f>+X8+Y8+AD8+N8+H8+J8+K8+AF8</f>
        <v>11</v>
      </c>
      <c r="AJ8" s="324">
        <v>2</v>
      </c>
      <c r="AK8" s="354">
        <f>+X8+Y8+AD8+N8+H8+J8+K8+AF8+L8+P8</f>
        <v>15</v>
      </c>
      <c r="AL8" s="353">
        <v>2</v>
      </c>
      <c r="AM8" s="145"/>
      <c r="AN8" s="145"/>
    </row>
    <row r="9" spans="1:40" ht="29" customHeight="1" thickBot="1" x14ac:dyDescent="0.25">
      <c r="A9" s="213" t="s">
        <v>135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250"/>
      <c r="H9" s="189"/>
      <c r="I9" s="190"/>
      <c r="J9" s="189"/>
      <c r="K9" s="189"/>
      <c r="L9" s="250">
        <v>4</v>
      </c>
      <c r="M9" s="189">
        <v>2</v>
      </c>
      <c r="N9" s="189">
        <v>2</v>
      </c>
      <c r="O9" s="275"/>
      <c r="P9" s="190">
        <v>1</v>
      </c>
      <c r="Q9" s="284">
        <v>2</v>
      </c>
      <c r="R9" s="341"/>
      <c r="S9" s="301">
        <v>1</v>
      </c>
      <c r="T9" s="189">
        <v>1</v>
      </c>
      <c r="U9" s="278"/>
      <c r="V9" s="309"/>
      <c r="W9" s="336"/>
      <c r="X9" s="307"/>
      <c r="Y9" s="190"/>
      <c r="Z9" s="189"/>
      <c r="AA9" s="189">
        <v>4</v>
      </c>
      <c r="AB9" s="189">
        <v>3</v>
      </c>
      <c r="AC9" s="189">
        <v>3</v>
      </c>
      <c r="AD9" s="189"/>
      <c r="AE9" s="297">
        <v>4</v>
      </c>
      <c r="AF9" s="190"/>
      <c r="AG9" s="81"/>
      <c r="AH9" s="331"/>
      <c r="AI9" s="319">
        <f>+T9+S9+P9+M9+N9+Q9+AB9+AC9</f>
        <v>15</v>
      </c>
      <c r="AJ9" s="325">
        <v>4</v>
      </c>
      <c r="AK9" s="355">
        <f>+T9+S9+P9+M9+N9+Q9+AB9+AC9+L9+AA9</f>
        <v>23</v>
      </c>
      <c r="AL9" s="356">
        <v>4</v>
      </c>
      <c r="AM9" s="145"/>
      <c r="AN9" s="145"/>
    </row>
    <row r="10" spans="1:40" ht="29" customHeight="1" thickBot="1" x14ac:dyDescent="0.25">
      <c r="A10" s="138"/>
      <c r="B10" s="83"/>
      <c r="C10" s="84"/>
      <c r="D10" s="85"/>
      <c r="E10" s="86"/>
      <c r="F10" s="87"/>
      <c r="G10" s="251"/>
      <c r="H10" s="190"/>
      <c r="I10" s="190"/>
      <c r="J10" s="190"/>
      <c r="K10" s="190"/>
      <c r="L10" s="251"/>
      <c r="M10" s="190"/>
      <c r="N10" s="199"/>
      <c r="O10" s="276"/>
      <c r="P10" s="190"/>
      <c r="Q10" s="284"/>
      <c r="R10" s="342"/>
      <c r="S10" s="301"/>
      <c r="T10" s="189"/>
      <c r="U10" s="276"/>
      <c r="V10" s="310"/>
      <c r="W10" s="337"/>
      <c r="X10" s="311"/>
      <c r="Y10" s="190"/>
      <c r="Z10" s="199"/>
      <c r="AA10" s="199"/>
      <c r="AB10" s="199"/>
      <c r="AC10" s="199"/>
      <c r="AD10" s="199"/>
      <c r="AE10" s="298"/>
      <c r="AF10" s="190"/>
      <c r="AG10" s="90"/>
      <c r="AH10" s="332"/>
      <c r="AI10" s="321"/>
      <c r="AJ10" s="326"/>
      <c r="AK10" s="357"/>
      <c r="AL10" s="358"/>
      <c r="AM10" s="145"/>
      <c r="AN10" s="145"/>
    </row>
    <row r="11" spans="1:40" ht="29" customHeight="1" thickBot="1" x14ac:dyDescent="0.25">
      <c r="A11" s="143" t="s">
        <v>137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247"/>
      <c r="H11" s="172"/>
      <c r="I11" s="172"/>
      <c r="J11" s="172"/>
      <c r="K11" s="172"/>
      <c r="L11" s="247"/>
      <c r="M11" s="172"/>
      <c r="N11" s="172"/>
      <c r="O11" s="277"/>
      <c r="P11" s="172"/>
      <c r="Q11" s="41"/>
      <c r="R11" s="343"/>
      <c r="S11" s="302"/>
      <c r="T11" s="172"/>
      <c r="U11" s="277"/>
      <c r="V11" s="285"/>
      <c r="W11" s="338"/>
      <c r="X11" s="306"/>
      <c r="Y11" s="172"/>
      <c r="Z11" s="172"/>
      <c r="AA11" s="172"/>
      <c r="AB11" s="172"/>
      <c r="AC11" s="172"/>
      <c r="AD11" s="172"/>
      <c r="AE11" s="283"/>
      <c r="AF11" s="172"/>
      <c r="AG11" s="41"/>
      <c r="AH11" s="333"/>
      <c r="AI11" s="322"/>
      <c r="AJ11" s="327"/>
      <c r="AK11" s="359"/>
      <c r="AL11" s="360"/>
      <c r="AM11" s="145"/>
      <c r="AN11" s="145"/>
    </row>
    <row r="12" spans="1:40" ht="29" customHeight="1" thickBot="1" x14ac:dyDescent="0.25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247">
        <v>1</v>
      </c>
      <c r="H12" s="164"/>
      <c r="I12" s="172">
        <v>3</v>
      </c>
      <c r="J12" s="164">
        <v>2</v>
      </c>
      <c r="K12" s="164">
        <v>8</v>
      </c>
      <c r="L12" s="247"/>
      <c r="M12" s="164">
        <v>2</v>
      </c>
      <c r="N12" s="172">
        <v>3</v>
      </c>
      <c r="O12" s="277"/>
      <c r="P12" s="172">
        <v>3</v>
      </c>
      <c r="Q12" s="41">
        <v>2</v>
      </c>
      <c r="R12" s="344">
        <f>G12+J12+M12+N12+I12+Q12</f>
        <v>13</v>
      </c>
      <c r="S12" s="300">
        <v>3</v>
      </c>
      <c r="T12" s="164">
        <v>1</v>
      </c>
      <c r="U12" s="277"/>
      <c r="V12" s="285">
        <v>1</v>
      </c>
      <c r="W12" s="338">
        <v>5</v>
      </c>
      <c r="X12" s="305">
        <v>4</v>
      </c>
      <c r="Y12" s="172">
        <v>5</v>
      </c>
      <c r="Z12" s="172"/>
      <c r="AA12" s="172"/>
      <c r="AB12" s="172">
        <v>6</v>
      </c>
      <c r="AC12" s="172">
        <v>3</v>
      </c>
      <c r="AD12" s="172">
        <v>3</v>
      </c>
      <c r="AE12" s="283">
        <v>5</v>
      </c>
      <c r="AF12" s="172">
        <v>1</v>
      </c>
      <c r="AG12" s="41">
        <v>5</v>
      </c>
      <c r="AH12" s="334">
        <f>AF12+X12+Y12+AC12+AD12+AE12</f>
        <v>21</v>
      </c>
      <c r="AI12" s="318">
        <f>AF12+G12+J12+M12+Q12+T12+V12+I12</f>
        <v>13</v>
      </c>
      <c r="AJ12" s="328">
        <v>4</v>
      </c>
      <c r="AK12" s="361">
        <f>AF12+G12+J12+M12+Q12+T12+V12+I12+N12+P12</f>
        <v>19</v>
      </c>
      <c r="AL12" s="360">
        <v>3</v>
      </c>
      <c r="AM12" s="145"/>
      <c r="AN12" s="145"/>
    </row>
    <row r="13" spans="1:40" ht="29" customHeight="1" thickBot="1" x14ac:dyDescent="0.25">
      <c r="A13" s="159" t="s">
        <v>139</v>
      </c>
      <c r="B13" s="32">
        <v>15551</v>
      </c>
      <c r="C13" s="33" t="s">
        <v>35</v>
      </c>
      <c r="D13" s="43">
        <v>91747027</v>
      </c>
      <c r="E13" s="44" t="s">
        <v>36</v>
      </c>
      <c r="F13" s="35" t="s">
        <v>37</v>
      </c>
      <c r="G13" s="247"/>
      <c r="H13" s="164"/>
      <c r="I13" s="172" t="s">
        <v>121</v>
      </c>
      <c r="J13" s="164" t="s">
        <v>121</v>
      </c>
      <c r="K13" s="164">
        <v>10</v>
      </c>
      <c r="L13" s="247">
        <v>3</v>
      </c>
      <c r="M13" s="164">
        <v>7</v>
      </c>
      <c r="N13" s="172">
        <v>9</v>
      </c>
      <c r="O13" s="274"/>
      <c r="P13" s="172">
        <v>6</v>
      </c>
      <c r="Q13" s="41"/>
      <c r="R13" s="339"/>
      <c r="S13" s="300"/>
      <c r="T13" s="164"/>
      <c r="U13" s="274"/>
      <c r="V13" s="285"/>
      <c r="W13" s="335"/>
      <c r="X13" s="305">
        <v>3</v>
      </c>
      <c r="Y13" s="164">
        <v>4</v>
      </c>
      <c r="Z13" s="172"/>
      <c r="AA13" s="172" t="s">
        <v>121</v>
      </c>
      <c r="AB13" s="172"/>
      <c r="AC13" s="172" t="s">
        <v>121</v>
      </c>
      <c r="AD13" s="172"/>
      <c r="AE13" s="222"/>
      <c r="AF13" s="172"/>
      <c r="AG13" s="41" t="s">
        <v>121</v>
      </c>
      <c r="AH13" s="329"/>
      <c r="AI13" s="323"/>
      <c r="AJ13" s="324"/>
      <c r="AK13" s="352"/>
      <c r="AL13" s="353"/>
      <c r="AM13" s="145"/>
      <c r="AN13" s="145"/>
    </row>
    <row r="14" spans="1:40" ht="29" customHeight="1" thickBot="1" x14ac:dyDescent="0.25">
      <c r="A14" s="194" t="s">
        <v>105</v>
      </c>
      <c r="B14" s="32">
        <v>9801</v>
      </c>
      <c r="C14" s="33" t="s">
        <v>41</v>
      </c>
      <c r="D14" s="34">
        <v>91357059</v>
      </c>
      <c r="E14" s="35" t="s">
        <v>42</v>
      </c>
      <c r="F14" s="35" t="s">
        <v>43</v>
      </c>
      <c r="G14" s="247">
        <v>2</v>
      </c>
      <c r="H14" s="164">
        <v>4</v>
      </c>
      <c r="I14" s="172">
        <v>5</v>
      </c>
      <c r="J14" s="164">
        <v>5</v>
      </c>
      <c r="K14" s="164">
        <v>6</v>
      </c>
      <c r="L14" s="247">
        <v>1</v>
      </c>
      <c r="M14" s="164"/>
      <c r="N14" s="172">
        <v>2</v>
      </c>
      <c r="O14" s="274"/>
      <c r="P14" s="172">
        <v>5</v>
      </c>
      <c r="Q14" s="41">
        <v>6</v>
      </c>
      <c r="R14" s="340">
        <f>L14+G14+H14+I14+J14+N14</f>
        <v>19</v>
      </c>
      <c r="S14" s="300">
        <v>2</v>
      </c>
      <c r="T14" s="164">
        <v>3</v>
      </c>
      <c r="U14" s="274">
        <v>2</v>
      </c>
      <c r="V14" s="285"/>
      <c r="W14" s="335"/>
      <c r="X14" s="305">
        <v>6</v>
      </c>
      <c r="Y14" s="172"/>
      <c r="Z14" s="172"/>
      <c r="AA14" s="172">
        <v>7</v>
      </c>
      <c r="AB14" s="172"/>
      <c r="AC14" s="172"/>
      <c r="AD14" s="172"/>
      <c r="AE14" s="222"/>
      <c r="AF14" s="172"/>
      <c r="AG14" s="41"/>
      <c r="AH14" s="329"/>
      <c r="AI14" s="318">
        <f>+L14+G14+N14+S14+T14+U14+H14+I14</f>
        <v>21</v>
      </c>
      <c r="AJ14" s="324">
        <v>7</v>
      </c>
      <c r="AK14" s="354">
        <f>+L14+G14+N14+S14+T14+U14+H14+I14+J14+P14</f>
        <v>31</v>
      </c>
      <c r="AL14" s="353">
        <v>6</v>
      </c>
      <c r="AM14" s="145"/>
      <c r="AN14" s="145"/>
    </row>
    <row r="15" spans="1:40" ht="29" customHeight="1" thickBot="1" x14ac:dyDescent="0.25">
      <c r="A15" s="159" t="s">
        <v>138</v>
      </c>
      <c r="B15" s="32">
        <v>10421</v>
      </c>
      <c r="C15" s="33" t="s">
        <v>44</v>
      </c>
      <c r="D15" s="117">
        <v>91849410</v>
      </c>
      <c r="E15" s="45" t="s">
        <v>45</v>
      </c>
      <c r="F15" s="35" t="s">
        <v>46</v>
      </c>
      <c r="G15" s="247"/>
      <c r="H15" s="164"/>
      <c r="I15" s="172"/>
      <c r="J15" s="164"/>
      <c r="K15" s="164"/>
      <c r="L15" s="247"/>
      <c r="M15" s="164"/>
      <c r="N15" s="172"/>
      <c r="O15" s="274"/>
      <c r="P15" s="172"/>
      <c r="Q15" s="41"/>
      <c r="R15" s="339"/>
      <c r="S15" s="300"/>
      <c r="T15" s="164"/>
      <c r="U15" s="274"/>
      <c r="V15" s="285"/>
      <c r="W15" s="335"/>
      <c r="X15" s="305"/>
      <c r="Y15" s="172"/>
      <c r="Z15" s="172"/>
      <c r="AA15" s="172"/>
      <c r="AB15" s="172"/>
      <c r="AC15" s="172"/>
      <c r="AD15" s="172"/>
      <c r="AE15" s="222"/>
      <c r="AF15" s="172"/>
      <c r="AG15" s="41"/>
      <c r="AH15" s="329"/>
      <c r="AI15" s="317"/>
      <c r="AJ15" s="324"/>
      <c r="AK15" s="352"/>
      <c r="AL15" s="353"/>
      <c r="AM15" s="145"/>
      <c r="AN15" s="145"/>
    </row>
    <row r="16" spans="1:40" ht="29" customHeight="1" thickBot="1" x14ac:dyDescent="0.25">
      <c r="A16" s="131" t="s">
        <v>140</v>
      </c>
      <c r="B16" s="32">
        <v>10528</v>
      </c>
      <c r="C16" s="33" t="s">
        <v>47</v>
      </c>
      <c r="D16" s="34" t="s">
        <v>48</v>
      </c>
      <c r="E16" s="45" t="s">
        <v>49</v>
      </c>
      <c r="F16" s="35" t="s">
        <v>50</v>
      </c>
      <c r="G16" s="247"/>
      <c r="H16" s="164"/>
      <c r="I16" s="172"/>
      <c r="J16" s="164"/>
      <c r="K16" s="164"/>
      <c r="L16" s="247"/>
      <c r="M16" s="164"/>
      <c r="N16" s="164"/>
      <c r="O16" s="274"/>
      <c r="P16" s="172"/>
      <c r="Q16" s="41"/>
      <c r="R16" s="345"/>
      <c r="S16" s="300"/>
      <c r="T16" s="164"/>
      <c r="U16" s="274"/>
      <c r="V16" s="285"/>
      <c r="W16" s="335"/>
      <c r="X16" s="305"/>
      <c r="Y16" s="172"/>
      <c r="Z16" s="172"/>
      <c r="AA16" s="172"/>
      <c r="AB16" s="172"/>
      <c r="AC16" s="172"/>
      <c r="AD16" s="172"/>
      <c r="AE16" s="222"/>
      <c r="AF16" s="172"/>
      <c r="AG16" s="41"/>
      <c r="AH16" s="329"/>
      <c r="AI16" s="317"/>
      <c r="AJ16" s="324"/>
      <c r="AK16" s="352"/>
      <c r="AL16" s="353"/>
      <c r="AM16" s="145"/>
      <c r="AN16" s="145"/>
    </row>
    <row r="17" spans="1:40" ht="29" customHeight="1" thickBot="1" x14ac:dyDescent="0.25">
      <c r="A17" s="134" t="s">
        <v>105</v>
      </c>
      <c r="B17" s="32">
        <v>15028</v>
      </c>
      <c r="C17" s="33" t="s">
        <v>51</v>
      </c>
      <c r="D17" s="34" t="s">
        <v>52</v>
      </c>
      <c r="E17" s="35" t="s">
        <v>53</v>
      </c>
      <c r="F17" s="35" t="s">
        <v>54</v>
      </c>
      <c r="G17" s="248">
        <v>3</v>
      </c>
      <c r="H17" s="164">
        <v>2</v>
      </c>
      <c r="I17" s="172"/>
      <c r="J17" s="164"/>
      <c r="K17" s="164"/>
      <c r="L17" s="248"/>
      <c r="M17" s="164"/>
      <c r="N17" s="164"/>
      <c r="O17" s="274"/>
      <c r="P17" s="172"/>
      <c r="Q17" s="41"/>
      <c r="R17" s="345"/>
      <c r="S17" s="300"/>
      <c r="T17" s="164"/>
      <c r="U17" s="274"/>
      <c r="V17" s="285"/>
      <c r="W17" s="335"/>
      <c r="X17" s="305"/>
      <c r="Y17" s="172">
        <v>7</v>
      </c>
      <c r="Z17" s="172" t="s">
        <v>121</v>
      </c>
      <c r="AA17" s="172">
        <v>1</v>
      </c>
      <c r="AB17" s="172">
        <v>3</v>
      </c>
      <c r="AC17" s="172">
        <v>4</v>
      </c>
      <c r="AD17" s="172"/>
      <c r="AE17" s="222"/>
      <c r="AF17" s="172"/>
      <c r="AG17" s="41"/>
      <c r="AH17" s="329"/>
      <c r="AI17" s="317"/>
      <c r="AJ17" s="324"/>
      <c r="AK17" s="352"/>
      <c r="AL17" s="353"/>
      <c r="AM17" s="145"/>
      <c r="AN17" s="145"/>
    </row>
    <row r="18" spans="1:40" ht="29" customHeight="1" thickBot="1" x14ac:dyDescent="0.25">
      <c r="A18" s="134" t="s">
        <v>105</v>
      </c>
      <c r="B18" s="32">
        <v>10482</v>
      </c>
      <c r="C18" s="33" t="s">
        <v>56</v>
      </c>
      <c r="D18" s="34">
        <v>95031701</v>
      </c>
      <c r="E18" s="35" t="s">
        <v>49</v>
      </c>
      <c r="F18" s="35" t="s">
        <v>110</v>
      </c>
      <c r="G18" s="248">
        <v>7</v>
      </c>
      <c r="H18" s="164">
        <v>1</v>
      </c>
      <c r="I18" s="172">
        <v>2</v>
      </c>
      <c r="J18" s="164">
        <v>4</v>
      </c>
      <c r="K18" s="164">
        <v>3</v>
      </c>
      <c r="L18" s="248">
        <v>7</v>
      </c>
      <c r="M18" s="164">
        <v>5</v>
      </c>
      <c r="N18" s="164">
        <v>5</v>
      </c>
      <c r="O18" s="274">
        <v>1</v>
      </c>
      <c r="P18" s="172">
        <v>7</v>
      </c>
      <c r="Q18" s="285">
        <v>5</v>
      </c>
      <c r="R18" s="346">
        <f>H18+I18+K18+J18+M18+O18</f>
        <v>16</v>
      </c>
      <c r="S18" s="300">
        <v>1</v>
      </c>
      <c r="T18" s="164">
        <v>2</v>
      </c>
      <c r="U18" s="274"/>
      <c r="V18" s="196"/>
      <c r="W18" s="335"/>
      <c r="X18" s="305"/>
      <c r="Y18" s="172">
        <v>6</v>
      </c>
      <c r="Z18" s="164">
        <v>3</v>
      </c>
      <c r="AA18" s="164">
        <v>5</v>
      </c>
      <c r="AB18" s="164">
        <v>4</v>
      </c>
      <c r="AC18" s="164">
        <v>5</v>
      </c>
      <c r="AD18" s="164">
        <v>6</v>
      </c>
      <c r="AE18" s="222"/>
      <c r="AF18" s="172">
        <v>2</v>
      </c>
      <c r="AG18" s="196">
        <v>4</v>
      </c>
      <c r="AH18" s="330">
        <f>AF18+Z18+AB18+AA18+AC18+AG18</f>
        <v>23</v>
      </c>
      <c r="AI18" s="318">
        <f>AF18+H18+I18+O18+S18+T18+Z18+K18</f>
        <v>15</v>
      </c>
      <c r="AJ18" s="324">
        <v>5</v>
      </c>
      <c r="AK18" s="354">
        <f>AF18+H18+I18+O18+S18+T18+Z18+K18+J18+AB18</f>
        <v>23</v>
      </c>
      <c r="AL18" s="353">
        <v>4</v>
      </c>
      <c r="AM18" s="145"/>
      <c r="AN18" s="145"/>
    </row>
    <row r="19" spans="1:40" ht="29" customHeight="1" thickBot="1" x14ac:dyDescent="0.25">
      <c r="A19" s="171" t="s">
        <v>105</v>
      </c>
      <c r="B19" s="32">
        <v>12245</v>
      </c>
      <c r="C19" s="33" t="s">
        <v>57</v>
      </c>
      <c r="D19" s="34" t="s">
        <v>58</v>
      </c>
      <c r="E19" s="35" t="s">
        <v>59</v>
      </c>
      <c r="F19" s="35"/>
      <c r="G19" s="248"/>
      <c r="H19" s="164"/>
      <c r="I19" s="172"/>
      <c r="J19" s="164" t="s">
        <v>121</v>
      </c>
      <c r="K19" s="164">
        <v>4</v>
      </c>
      <c r="L19" s="248">
        <v>4</v>
      </c>
      <c r="M19" s="164">
        <v>6</v>
      </c>
      <c r="N19" s="164">
        <v>8</v>
      </c>
      <c r="O19" s="274"/>
      <c r="P19" s="172"/>
      <c r="Q19" s="285"/>
      <c r="R19" s="345"/>
      <c r="S19" s="300"/>
      <c r="T19" s="164"/>
      <c r="U19" s="274"/>
      <c r="V19" s="196"/>
      <c r="W19" s="335"/>
      <c r="X19" s="305"/>
      <c r="Y19" s="172"/>
      <c r="Z19" s="164"/>
      <c r="AA19" s="164"/>
      <c r="AB19" s="164"/>
      <c r="AC19" s="164"/>
      <c r="AD19" s="164"/>
      <c r="AE19" s="222"/>
      <c r="AF19" s="172"/>
      <c r="AG19" s="196"/>
      <c r="AH19" s="329"/>
      <c r="AI19" s="317"/>
      <c r="AJ19" s="324"/>
      <c r="AK19" s="352"/>
      <c r="AL19" s="353"/>
      <c r="AM19" s="145"/>
      <c r="AN19" s="145"/>
    </row>
    <row r="20" spans="1:40" ht="29" customHeight="1" thickBot="1" x14ac:dyDescent="0.25">
      <c r="A20" s="131" t="s">
        <v>140</v>
      </c>
      <c r="B20" s="32">
        <v>16300</v>
      </c>
      <c r="C20" s="33" t="s">
        <v>60</v>
      </c>
      <c r="D20" s="34" t="s">
        <v>63</v>
      </c>
      <c r="E20" s="35" t="s">
        <v>62</v>
      </c>
      <c r="F20" s="35" t="s">
        <v>61</v>
      </c>
      <c r="G20" s="248"/>
      <c r="H20" s="164"/>
      <c r="I20" s="172"/>
      <c r="J20" s="164"/>
      <c r="K20" s="164"/>
      <c r="L20" s="248"/>
      <c r="M20" s="164"/>
      <c r="N20" s="164"/>
      <c r="O20" s="274"/>
      <c r="P20" s="172"/>
      <c r="Q20" s="285"/>
      <c r="R20" s="345"/>
      <c r="S20" s="300"/>
      <c r="T20" s="164"/>
      <c r="U20" s="274"/>
      <c r="V20" s="196"/>
      <c r="W20" s="335"/>
      <c r="X20" s="305">
        <v>7</v>
      </c>
      <c r="Y20" s="172"/>
      <c r="Z20" s="164">
        <v>4</v>
      </c>
      <c r="AA20" s="164">
        <v>6</v>
      </c>
      <c r="AB20" s="164"/>
      <c r="AC20" s="164"/>
      <c r="AD20" s="164">
        <v>5</v>
      </c>
      <c r="AE20" s="222"/>
      <c r="AF20" s="172">
        <v>4</v>
      </c>
      <c r="AG20" s="196"/>
      <c r="AH20" s="329"/>
      <c r="AI20" s="317"/>
      <c r="AJ20" s="324"/>
      <c r="AK20" s="352"/>
      <c r="AL20" s="353"/>
      <c r="AM20" s="145"/>
      <c r="AN20" s="145"/>
    </row>
    <row r="21" spans="1:40" ht="29" customHeight="1" thickBot="1" x14ac:dyDescent="0.25">
      <c r="A21" s="159" t="s">
        <v>141</v>
      </c>
      <c r="B21" s="32" t="s">
        <v>142</v>
      </c>
      <c r="C21" s="33" t="s">
        <v>64</v>
      </c>
      <c r="D21" s="34" t="s">
        <v>65</v>
      </c>
      <c r="E21" s="35" t="s">
        <v>66</v>
      </c>
      <c r="F21" s="35"/>
      <c r="G21" s="248"/>
      <c r="H21" s="164"/>
      <c r="I21" s="172"/>
      <c r="J21" s="164"/>
      <c r="K21" s="164"/>
      <c r="L21" s="248"/>
      <c r="M21" s="164"/>
      <c r="N21" s="164"/>
      <c r="O21" s="274"/>
      <c r="P21" s="172"/>
      <c r="Q21" s="285"/>
      <c r="R21" s="345"/>
      <c r="S21" s="300"/>
      <c r="T21" s="164"/>
      <c r="U21" s="274"/>
      <c r="V21" s="196"/>
      <c r="W21" s="335"/>
      <c r="X21" s="305"/>
      <c r="Y21" s="172"/>
      <c r="Z21" s="164"/>
      <c r="AA21" s="164"/>
      <c r="AB21" s="164"/>
      <c r="AC21" s="164"/>
      <c r="AD21" s="164"/>
      <c r="AE21" s="222"/>
      <c r="AF21" s="172"/>
      <c r="AG21" s="196"/>
      <c r="AH21" s="329"/>
      <c r="AI21" s="317"/>
      <c r="AJ21" s="324"/>
      <c r="AK21" s="352"/>
      <c r="AL21" s="353"/>
      <c r="AM21" s="145"/>
      <c r="AN21" s="145"/>
    </row>
    <row r="22" spans="1:40" ht="29" customHeight="1" thickBot="1" x14ac:dyDescent="0.25">
      <c r="A22" s="140" t="s">
        <v>105</v>
      </c>
      <c r="B22" s="32">
        <v>1254</v>
      </c>
      <c r="C22" s="33" t="s">
        <v>79</v>
      </c>
      <c r="D22" s="34">
        <v>93499575</v>
      </c>
      <c r="E22" s="35" t="s">
        <v>19</v>
      </c>
      <c r="F22" s="35"/>
      <c r="G22" s="248">
        <v>6</v>
      </c>
      <c r="H22" s="164">
        <v>6</v>
      </c>
      <c r="I22" s="172"/>
      <c r="J22" s="164"/>
      <c r="K22" s="164">
        <v>9</v>
      </c>
      <c r="L22" s="248"/>
      <c r="M22" s="164"/>
      <c r="N22" s="164"/>
      <c r="O22" s="274"/>
      <c r="P22" s="172"/>
      <c r="Q22" s="285"/>
      <c r="R22" s="345"/>
      <c r="S22" s="300"/>
      <c r="T22" s="164"/>
      <c r="U22" s="274"/>
      <c r="V22" s="196"/>
      <c r="W22" s="335"/>
      <c r="X22" s="305">
        <v>6</v>
      </c>
      <c r="Y22" s="172"/>
      <c r="Z22" s="164"/>
      <c r="AA22" s="164">
        <v>8</v>
      </c>
      <c r="AB22" s="164" t="s">
        <v>121</v>
      </c>
      <c r="AC22" s="164"/>
      <c r="AD22" s="164"/>
      <c r="AE22" s="222"/>
      <c r="AF22" s="172"/>
      <c r="AG22" s="196"/>
      <c r="AH22" s="329"/>
      <c r="AI22" s="317"/>
      <c r="AJ22" s="324"/>
      <c r="AK22" s="352"/>
      <c r="AL22" s="353"/>
      <c r="AM22" s="145"/>
      <c r="AN22" s="145"/>
    </row>
    <row r="23" spans="1:40" ht="29" customHeight="1" thickBot="1" x14ac:dyDescent="0.25">
      <c r="A23" s="159" t="s">
        <v>143</v>
      </c>
      <c r="B23" s="32">
        <v>6051</v>
      </c>
      <c r="C23" s="33" t="s">
        <v>83</v>
      </c>
      <c r="D23" s="34" t="s">
        <v>81</v>
      </c>
      <c r="E23" s="35" t="s">
        <v>82</v>
      </c>
      <c r="F23" s="35" t="s">
        <v>84</v>
      </c>
      <c r="G23" s="248">
        <v>9</v>
      </c>
      <c r="H23" s="164"/>
      <c r="I23" s="172">
        <v>6</v>
      </c>
      <c r="J23" s="164"/>
      <c r="K23" s="164">
        <v>5</v>
      </c>
      <c r="L23" s="248"/>
      <c r="M23" s="164"/>
      <c r="N23" s="164"/>
      <c r="O23" s="274"/>
      <c r="P23" s="172"/>
      <c r="Q23" s="285"/>
      <c r="R23" s="345"/>
      <c r="S23" s="300"/>
      <c r="T23" s="164"/>
      <c r="U23" s="274"/>
      <c r="V23" s="196"/>
      <c r="W23" s="335"/>
      <c r="X23" s="305"/>
      <c r="Y23" s="172"/>
      <c r="Z23" s="164"/>
      <c r="AA23" s="164"/>
      <c r="AB23" s="164">
        <v>7</v>
      </c>
      <c r="AC23" s="164"/>
      <c r="AD23" s="164"/>
      <c r="AE23" s="222">
        <v>6</v>
      </c>
      <c r="AF23" s="172"/>
      <c r="AG23" s="196"/>
      <c r="AH23" s="329"/>
      <c r="AI23" s="317"/>
      <c r="AJ23" s="324"/>
      <c r="AK23" s="352"/>
      <c r="AL23" s="353"/>
      <c r="AM23" s="145"/>
      <c r="AN23" s="145"/>
    </row>
    <row r="24" spans="1:40" ht="29" customHeight="1" thickBot="1" x14ac:dyDescent="0.25">
      <c r="A24" s="140" t="s">
        <v>105</v>
      </c>
      <c r="B24" s="108">
        <v>10742</v>
      </c>
      <c r="C24" s="33" t="s">
        <v>86</v>
      </c>
      <c r="D24" s="96">
        <v>93030677</v>
      </c>
      <c r="E24" s="35" t="s">
        <v>55</v>
      </c>
      <c r="F24" s="95" t="s">
        <v>129</v>
      </c>
      <c r="G24" s="248">
        <v>8</v>
      </c>
      <c r="H24" s="164">
        <v>5</v>
      </c>
      <c r="I24" s="172">
        <v>8</v>
      </c>
      <c r="J24" s="249"/>
      <c r="K24" s="220">
        <v>7</v>
      </c>
      <c r="L24" s="299">
        <v>6</v>
      </c>
      <c r="M24" s="249">
        <v>8</v>
      </c>
      <c r="N24" s="220">
        <v>6</v>
      </c>
      <c r="O24" s="274"/>
      <c r="P24" s="172">
        <v>8</v>
      </c>
      <c r="Q24" s="285">
        <v>7</v>
      </c>
      <c r="R24" s="346">
        <f>G24+H24+I24+K24+L24+N24</f>
        <v>40</v>
      </c>
      <c r="S24" s="300">
        <v>5</v>
      </c>
      <c r="T24" s="164"/>
      <c r="U24" s="274"/>
      <c r="V24" s="196"/>
      <c r="W24" s="335"/>
      <c r="X24" s="305">
        <v>5</v>
      </c>
      <c r="Y24" s="172"/>
      <c r="Z24" s="164"/>
      <c r="AA24" s="164" t="s">
        <v>121</v>
      </c>
      <c r="AB24" s="164">
        <v>5</v>
      </c>
      <c r="AC24" s="164">
        <v>7</v>
      </c>
      <c r="AD24" s="164">
        <v>7</v>
      </c>
      <c r="AE24" s="222">
        <v>4</v>
      </c>
      <c r="AF24" s="172">
        <v>3</v>
      </c>
      <c r="AG24" s="196">
        <v>3</v>
      </c>
      <c r="AH24" s="330">
        <f>AF24+AE24+AB24+X24+AC24+AG24</f>
        <v>27</v>
      </c>
      <c r="AI24" s="318">
        <f>AF24+H24+S24+X24+AB24+AE24+L24+AG24</f>
        <v>36</v>
      </c>
      <c r="AJ24" s="324">
        <v>6</v>
      </c>
      <c r="AK24" s="354">
        <f>AF24+H24+S24+X24+AB24+AE24+L24+AG24+N24+K24</f>
        <v>49</v>
      </c>
      <c r="AL24" s="353">
        <v>7</v>
      </c>
      <c r="AM24" s="145"/>
      <c r="AN24" s="145"/>
    </row>
    <row r="25" spans="1:40" ht="29" customHeight="1" thickBot="1" x14ac:dyDescent="0.25">
      <c r="A25" s="140" t="s">
        <v>105</v>
      </c>
      <c r="B25" s="108">
        <v>11168</v>
      </c>
      <c r="C25" s="33" t="s">
        <v>95</v>
      </c>
      <c r="D25" s="96">
        <v>93030679</v>
      </c>
      <c r="E25" s="35" t="s">
        <v>94</v>
      </c>
      <c r="F25" s="95" t="s">
        <v>102</v>
      </c>
      <c r="G25" s="299">
        <v>4</v>
      </c>
      <c r="H25" s="220" t="s">
        <v>121</v>
      </c>
      <c r="I25" s="282">
        <v>1</v>
      </c>
      <c r="J25" s="249">
        <v>1</v>
      </c>
      <c r="K25" s="220">
        <v>2</v>
      </c>
      <c r="L25" s="299"/>
      <c r="M25" s="249">
        <v>1</v>
      </c>
      <c r="N25" s="220">
        <v>3</v>
      </c>
      <c r="O25" s="274"/>
      <c r="P25" s="282">
        <v>1</v>
      </c>
      <c r="Q25" s="286">
        <v>1</v>
      </c>
      <c r="R25" s="345">
        <f>I25+P25+J25+M25+K25+Q25</f>
        <v>7</v>
      </c>
      <c r="S25" s="303"/>
      <c r="T25" s="166"/>
      <c r="U25" s="274"/>
      <c r="V25" s="126"/>
      <c r="W25" s="335"/>
      <c r="X25" s="312">
        <v>1</v>
      </c>
      <c r="Y25" s="282">
        <v>2</v>
      </c>
      <c r="Z25" s="220">
        <v>1</v>
      </c>
      <c r="AA25" s="220">
        <v>2</v>
      </c>
      <c r="AB25" s="220">
        <v>8</v>
      </c>
      <c r="AC25" s="108">
        <v>1</v>
      </c>
      <c r="AD25" s="220">
        <v>4</v>
      </c>
      <c r="AE25" s="222">
        <v>2</v>
      </c>
      <c r="AF25" s="304"/>
      <c r="AG25" s="221">
        <v>1</v>
      </c>
      <c r="AH25" s="329">
        <f>+AE25+AC25+AA25+Z25+Y25+X25</f>
        <v>9</v>
      </c>
      <c r="AI25" s="317">
        <f>+I25+J25+M25+P25+Q25+X25+Z25+AC25</f>
        <v>8</v>
      </c>
      <c r="AJ25" s="324">
        <v>1</v>
      </c>
      <c r="AK25" s="352">
        <f>+I25+J25+M25+P25+Q25+X25+Z25+AC25+AG25+K25</f>
        <v>11</v>
      </c>
      <c r="AL25" s="353">
        <v>1</v>
      </c>
      <c r="AM25" s="145"/>
      <c r="AN25" s="145"/>
    </row>
    <row r="26" spans="1:40" ht="29" customHeight="1" thickBot="1" x14ac:dyDescent="0.25">
      <c r="A26" s="140" t="s">
        <v>105</v>
      </c>
      <c r="B26" s="118">
        <v>6609</v>
      </c>
      <c r="C26" s="119" t="s">
        <v>106</v>
      </c>
      <c r="D26" s="120"/>
      <c r="E26" s="121" t="s">
        <v>148</v>
      </c>
      <c r="F26" s="122" t="s">
        <v>101</v>
      </c>
      <c r="G26" s="299"/>
      <c r="H26" s="220"/>
      <c r="I26" s="282">
        <v>7</v>
      </c>
      <c r="J26" s="249">
        <v>3</v>
      </c>
      <c r="K26" s="220">
        <v>12</v>
      </c>
      <c r="L26" s="299">
        <v>5</v>
      </c>
      <c r="M26" s="249">
        <v>4</v>
      </c>
      <c r="N26" s="220">
        <v>7</v>
      </c>
      <c r="O26" s="274"/>
      <c r="P26" s="282">
        <v>4</v>
      </c>
      <c r="Q26" s="286">
        <v>3</v>
      </c>
      <c r="R26" s="345">
        <f>J26+M26+P26+L26+I26+Q26</f>
        <v>26</v>
      </c>
      <c r="S26" s="303"/>
      <c r="T26" s="166"/>
      <c r="U26" s="274"/>
      <c r="V26" s="126"/>
      <c r="W26" s="335"/>
      <c r="X26" s="312">
        <v>2</v>
      </c>
      <c r="Y26" s="282">
        <v>1</v>
      </c>
      <c r="Z26" s="220"/>
      <c r="AA26" s="220">
        <v>3</v>
      </c>
      <c r="AB26" s="220">
        <v>2</v>
      </c>
      <c r="AC26" s="108">
        <v>6</v>
      </c>
      <c r="AD26" s="220">
        <v>1</v>
      </c>
      <c r="AE26" s="222">
        <v>3</v>
      </c>
      <c r="AF26" s="304"/>
      <c r="AG26" s="221">
        <v>2</v>
      </c>
      <c r="AH26" s="329">
        <f>+AD26+AB26+Y26+AA26+X26+AG26</f>
        <v>11</v>
      </c>
      <c r="AI26" s="317">
        <f>+Y26+AD26+AB26+AA26+AE26+J26+X26+AG26</f>
        <v>17</v>
      </c>
      <c r="AJ26" s="324">
        <v>3</v>
      </c>
      <c r="AK26" s="352">
        <f>+Y26+AD26+AB26+AA26+AE26+J26+X26+AG26+Q26+M26</f>
        <v>24</v>
      </c>
      <c r="AL26" s="353">
        <v>5</v>
      </c>
      <c r="AM26" s="145"/>
      <c r="AN26" s="145"/>
    </row>
    <row r="27" spans="1:40" ht="29" customHeight="1" thickBot="1" x14ac:dyDescent="0.25">
      <c r="A27" s="140" t="s">
        <v>105</v>
      </c>
      <c r="B27" s="108">
        <v>5961</v>
      </c>
      <c r="C27" s="33" t="s">
        <v>74</v>
      </c>
      <c r="D27" s="34" t="s">
        <v>111</v>
      </c>
      <c r="E27" s="35" t="s">
        <v>147</v>
      </c>
      <c r="F27" s="166" t="s">
        <v>118</v>
      </c>
      <c r="G27" s="299">
        <v>5</v>
      </c>
      <c r="H27" s="220">
        <v>3</v>
      </c>
      <c r="I27" s="282">
        <v>4</v>
      </c>
      <c r="J27" s="249" t="s">
        <v>121</v>
      </c>
      <c r="K27" s="220">
        <v>1</v>
      </c>
      <c r="L27" s="299">
        <v>2</v>
      </c>
      <c r="M27" s="249">
        <v>3</v>
      </c>
      <c r="N27" s="220">
        <v>1</v>
      </c>
      <c r="O27" s="274" t="s">
        <v>121</v>
      </c>
      <c r="P27" s="282">
        <v>2</v>
      </c>
      <c r="Q27" s="286">
        <v>4</v>
      </c>
      <c r="R27" s="345">
        <f>N27+K27+L27+P27+M27+H27</f>
        <v>12</v>
      </c>
      <c r="S27" s="303">
        <v>4</v>
      </c>
      <c r="T27" s="249">
        <v>4</v>
      </c>
      <c r="U27" s="274">
        <v>1</v>
      </c>
      <c r="V27" s="221">
        <v>2</v>
      </c>
      <c r="W27" s="335">
        <v>7</v>
      </c>
      <c r="X27" s="312">
        <v>6</v>
      </c>
      <c r="Y27" s="282">
        <v>3</v>
      </c>
      <c r="Z27" s="220">
        <v>2</v>
      </c>
      <c r="AA27" s="220">
        <v>4</v>
      </c>
      <c r="AB27" s="220">
        <v>1</v>
      </c>
      <c r="AC27" s="108">
        <v>2</v>
      </c>
      <c r="AD27" s="220">
        <v>2</v>
      </c>
      <c r="AE27" s="222">
        <v>1</v>
      </c>
      <c r="AF27" s="304"/>
      <c r="AG27" s="221"/>
      <c r="AH27" s="329">
        <f>+AE27+AD27+AC27+AB27+Z27+Y27</f>
        <v>11</v>
      </c>
      <c r="AI27" s="317">
        <f>+AE27+AB27+U27+N27+K27+L27+P27+V27</f>
        <v>11</v>
      </c>
      <c r="AJ27" s="324">
        <v>2</v>
      </c>
      <c r="AK27" s="352">
        <f>+AE27+AB27+U27+N27+K27+L27+P27+V27+Z27+AC27</f>
        <v>15</v>
      </c>
      <c r="AL27" s="353">
        <v>2</v>
      </c>
      <c r="AM27" s="145"/>
      <c r="AN27" s="145"/>
    </row>
    <row r="28" spans="1:40" ht="29" customHeight="1" x14ac:dyDescent="0.2">
      <c r="A28" s="160" t="s">
        <v>130</v>
      </c>
      <c r="B28" s="144">
        <v>5400</v>
      </c>
      <c r="C28" s="49" t="s">
        <v>126</v>
      </c>
      <c r="D28" s="49"/>
      <c r="E28" s="49" t="s">
        <v>127</v>
      </c>
      <c r="F28" s="49"/>
      <c r="G28" s="222"/>
      <c r="H28" s="222"/>
      <c r="I28" s="222"/>
      <c r="J28" s="278"/>
      <c r="K28" s="222">
        <v>11</v>
      </c>
      <c r="L28" s="299"/>
      <c r="M28" s="249"/>
      <c r="N28" s="220">
        <v>10</v>
      </c>
      <c r="O28" s="278"/>
      <c r="P28" s="282">
        <v>9</v>
      </c>
      <c r="Q28" s="286"/>
      <c r="R28" s="345"/>
      <c r="S28" s="303"/>
      <c r="T28" s="166"/>
      <c r="U28" s="278"/>
      <c r="V28" s="221"/>
      <c r="W28" s="335"/>
      <c r="X28" s="312"/>
      <c r="Y28" s="304"/>
      <c r="Z28" s="220"/>
      <c r="AA28" s="95"/>
      <c r="AB28" s="95"/>
      <c r="AC28" s="108"/>
      <c r="AD28" s="95"/>
      <c r="AE28" s="297"/>
      <c r="AF28" s="304"/>
      <c r="AG28" s="221"/>
      <c r="AH28" s="331"/>
      <c r="AI28" s="320"/>
      <c r="AJ28" s="320"/>
      <c r="AK28" s="362"/>
      <c r="AL28" s="363"/>
      <c r="AM28" s="161"/>
      <c r="AN28" s="315" t="s">
        <v>142</v>
      </c>
    </row>
    <row r="29" spans="1:40" ht="29" customHeight="1" x14ac:dyDescent="0.2">
      <c r="A29" s="141"/>
      <c r="B29" s="144"/>
      <c r="C29" s="67" t="s">
        <v>89</v>
      </c>
      <c r="D29" s="94" t="s">
        <v>90</v>
      </c>
      <c r="E29" s="35" t="s">
        <v>151</v>
      </c>
      <c r="F29" s="35" t="s">
        <v>150</v>
      </c>
      <c r="G29" s="222"/>
      <c r="H29" s="222"/>
      <c r="I29" s="222"/>
      <c r="J29" s="222"/>
      <c r="K29" s="222"/>
      <c r="L29" s="222"/>
      <c r="M29" s="222"/>
      <c r="N29" s="222"/>
      <c r="O29" s="222">
        <v>2</v>
      </c>
      <c r="P29" s="222"/>
      <c r="Q29" s="222"/>
      <c r="R29" s="316"/>
      <c r="S29" s="222"/>
      <c r="T29" s="274"/>
      <c r="U29" s="222"/>
      <c r="V29" s="222"/>
      <c r="W29" s="348"/>
      <c r="X29" s="222"/>
      <c r="Y29" s="222"/>
      <c r="Z29" s="222"/>
      <c r="AA29" s="274"/>
      <c r="AB29" s="222"/>
      <c r="AC29" s="222"/>
      <c r="AD29" s="222"/>
      <c r="AE29" s="222"/>
      <c r="AF29" s="222"/>
      <c r="AG29" s="222"/>
      <c r="AH29" s="329"/>
      <c r="AI29" s="317"/>
      <c r="AJ29" s="317"/>
      <c r="AK29" s="352"/>
      <c r="AL29" s="352"/>
      <c r="AM29" s="49"/>
      <c r="AN29" s="49"/>
    </row>
    <row r="30" spans="1:40" ht="29" customHeight="1" x14ac:dyDescent="0.2">
      <c r="A30" s="141"/>
      <c r="B30" s="144"/>
      <c r="C30" s="49"/>
      <c r="D30" s="49"/>
      <c r="E30" s="49"/>
      <c r="F30" s="49"/>
      <c r="G30" s="144"/>
      <c r="H30" s="144"/>
      <c r="I30" s="49"/>
      <c r="J30" s="49"/>
      <c r="K30" s="49"/>
      <c r="L30" s="49"/>
      <c r="M30" s="49"/>
      <c r="N30" s="49"/>
      <c r="O30" s="222"/>
      <c r="P30" s="49"/>
      <c r="Q30" s="49"/>
      <c r="R30" s="347"/>
      <c r="S30" s="112"/>
      <c r="T30" s="49"/>
      <c r="U30" s="49"/>
      <c r="V30" s="49"/>
      <c r="W30" s="3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350"/>
      <c r="AI30" s="351"/>
      <c r="AJ30" s="351"/>
      <c r="AK30" s="51"/>
      <c r="AL30" s="51"/>
      <c r="AM30" s="49"/>
      <c r="AN30" s="49"/>
    </row>
    <row r="31" spans="1:40" x14ac:dyDescent="0.2">
      <c r="A31" s="142"/>
      <c r="B31" s="53"/>
    </row>
  </sheetData>
  <phoneticPr fontId="16" type="noConversion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8F77-6F8C-7C41-B0BB-2378FF73FCF4}">
  <sheetPr>
    <tabColor rgb="FF00B050"/>
    <pageSetUpPr fitToPage="1"/>
  </sheetPr>
  <dimension ref="A1:S31"/>
  <sheetViews>
    <sheetView topLeftCell="A7" zoomScale="80" zoomScaleNormal="80" workbookViewId="0">
      <selection activeCell="I33" sqref="I33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  <col min="13" max="19" width="10.6640625" style="223"/>
  </cols>
  <sheetData>
    <row r="1" spans="1:19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256"/>
      <c r="L1" s="2"/>
      <c r="M1" s="4"/>
      <c r="N1" s="4"/>
      <c r="O1" s="4"/>
      <c r="P1" s="4"/>
      <c r="Q1" s="4"/>
      <c r="R1" s="4"/>
      <c r="S1" s="4"/>
    </row>
    <row r="2" spans="1:19" ht="16" thickBot="1" x14ac:dyDescent="0.25">
      <c r="A2" s="129" t="s">
        <v>0</v>
      </c>
      <c r="B2" s="192"/>
      <c r="C2" s="84" t="s">
        <v>56</v>
      </c>
      <c r="D2" s="6"/>
      <c r="E2" s="7"/>
      <c r="F2" s="8" t="s">
        <v>1</v>
      </c>
      <c r="G2" s="9" t="s">
        <v>149</v>
      </c>
      <c r="H2" s="9"/>
      <c r="I2" s="10" t="s">
        <v>2</v>
      </c>
      <c r="J2" s="178">
        <v>45095</v>
      </c>
      <c r="K2" s="257"/>
      <c r="L2" s="8"/>
      <c r="M2" s="261"/>
      <c r="N2" s="262" t="str">
        <f>Hovedark!N2</f>
        <v>Oppdatert dato 19.06.23 av Gunnar Hogsrød</v>
      </c>
      <c r="O2" s="263"/>
      <c r="P2" s="192"/>
      <c r="Q2" s="192"/>
      <c r="R2" s="16"/>
      <c r="S2" s="16"/>
    </row>
    <row r="3" spans="1:19" ht="43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58" t="s">
        <v>146</v>
      </c>
      <c r="L3" s="22" t="s">
        <v>10</v>
      </c>
      <c r="M3" s="18" t="s">
        <v>11</v>
      </c>
      <c r="N3" s="18" t="s">
        <v>12</v>
      </c>
      <c r="O3" s="216" t="s">
        <v>13</v>
      </c>
      <c r="P3" s="216" t="s">
        <v>14</v>
      </c>
      <c r="Q3" s="216" t="s">
        <v>15</v>
      </c>
      <c r="R3" s="24" t="s">
        <v>16</v>
      </c>
      <c r="S3" s="24" t="s">
        <v>117</v>
      </c>
    </row>
    <row r="4" spans="1:19" ht="17" thickBot="1" x14ac:dyDescent="0.25">
      <c r="A4" s="130" t="s">
        <v>149</v>
      </c>
      <c r="B4" s="193"/>
      <c r="C4" s="26"/>
      <c r="D4" s="27"/>
      <c r="E4" s="28"/>
      <c r="F4" s="28"/>
      <c r="G4" s="29"/>
      <c r="H4" s="29"/>
      <c r="I4" s="29"/>
      <c r="J4" s="29"/>
      <c r="K4" s="259"/>
      <c r="L4" s="30" t="s">
        <v>18</v>
      </c>
      <c r="M4" s="31">
        <v>0.75</v>
      </c>
      <c r="N4" s="29"/>
      <c r="O4" s="29"/>
      <c r="P4" s="29"/>
      <c r="Q4" s="29"/>
      <c r="R4" s="29"/>
      <c r="S4" s="29"/>
    </row>
    <row r="5" spans="1:19" ht="29" customHeight="1" x14ac:dyDescent="0.2">
      <c r="A5" s="160" t="s">
        <v>130</v>
      </c>
      <c r="B5" s="32">
        <v>87</v>
      </c>
      <c r="C5" s="33" t="s">
        <v>72</v>
      </c>
      <c r="D5" s="34">
        <v>91769973</v>
      </c>
      <c r="E5" s="65" t="s">
        <v>73</v>
      </c>
      <c r="F5" s="35"/>
      <c r="G5" s="226">
        <v>0.85670000000000002</v>
      </c>
      <c r="H5" s="227">
        <v>0.82130000000000003</v>
      </c>
      <c r="I5" s="227">
        <v>0.84179999999999999</v>
      </c>
      <c r="J5" s="228">
        <f>H5-0.016</f>
        <v>0.80530000000000002</v>
      </c>
      <c r="K5" s="230">
        <f>H5-0.024</f>
        <v>0.79730000000000001</v>
      </c>
      <c r="L5" s="61"/>
      <c r="M5" s="264"/>
      <c r="N5" s="265"/>
      <c r="O5" s="156" t="str">
        <f>IF(N5="","",N5-M5)</f>
        <v/>
      </c>
      <c r="P5" s="217" t="str">
        <f>IF(N5="","",SUM((HOUR(O5)*3600))+(MINUTE(O5)*60)+(SECOND(O5)))</f>
        <v/>
      </c>
      <c r="Q5" s="40" t="str">
        <f>IF(L5="","",P5*L5)</f>
        <v/>
      </c>
      <c r="R5" s="41"/>
      <c r="S5" s="41"/>
    </row>
    <row r="6" spans="1:19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230">
        <v>0.90910000000000002</v>
      </c>
      <c r="H6" s="230">
        <v>0.87450000000000006</v>
      </c>
      <c r="I6" s="230">
        <v>0.90059999999999996</v>
      </c>
      <c r="J6" s="228">
        <f t="shared" ref="J6:J9" si="0">H6-0.016</f>
        <v>0.85850000000000004</v>
      </c>
      <c r="K6" s="230">
        <f t="shared" ref="K6:K9" si="1">H6-0.024</f>
        <v>0.85050000000000003</v>
      </c>
      <c r="L6" s="61"/>
      <c r="M6" s="264"/>
      <c r="N6" s="265"/>
      <c r="O6" s="156" t="str">
        <f t="shared" ref="O6:O31" si="2">IF(N6="","",N6-M6)</f>
        <v/>
      </c>
      <c r="P6" s="217" t="str">
        <f t="shared" ref="P6:P31" si="3">IF(N6="","",SUM((HOUR(O6)*3600))+(MINUTE(O6)*60)+(SECOND(O6)))</f>
        <v/>
      </c>
      <c r="Q6" s="40" t="str">
        <f t="shared" ref="Q6:Q31" si="4">IF(L6="","",P6*L6)</f>
        <v/>
      </c>
      <c r="R6" s="41"/>
      <c r="S6" s="41"/>
    </row>
    <row r="7" spans="1:19" ht="29" customHeight="1" x14ac:dyDescent="0.2">
      <c r="A7" s="134" t="s">
        <v>134</v>
      </c>
      <c r="B7" s="32">
        <v>5828</v>
      </c>
      <c r="C7" s="35" t="s">
        <v>76</v>
      </c>
      <c r="D7" s="93" t="s">
        <v>77</v>
      </c>
      <c r="E7" s="65" t="s">
        <v>153</v>
      </c>
      <c r="F7" s="35" t="s">
        <v>78</v>
      </c>
      <c r="G7" s="230">
        <v>0.90910000000000002</v>
      </c>
      <c r="H7" s="230">
        <v>0.87450000000000006</v>
      </c>
      <c r="I7" s="230">
        <v>0.90059999999999996</v>
      </c>
      <c r="J7" s="228">
        <f t="shared" si="0"/>
        <v>0.85850000000000004</v>
      </c>
      <c r="K7" s="230">
        <f t="shared" si="1"/>
        <v>0.85050000000000003</v>
      </c>
      <c r="L7" s="61"/>
      <c r="M7" s="264"/>
      <c r="N7" s="265"/>
      <c r="O7" s="156" t="str">
        <f t="shared" si="2"/>
        <v/>
      </c>
      <c r="P7" s="217" t="str">
        <f t="shared" si="3"/>
        <v/>
      </c>
      <c r="Q7" s="40" t="str">
        <f t="shared" si="4"/>
        <v/>
      </c>
      <c r="R7" s="41"/>
      <c r="S7" s="41"/>
    </row>
    <row r="8" spans="1:19" ht="29" customHeight="1" x14ac:dyDescent="0.2">
      <c r="A8" s="171" t="s">
        <v>135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150</v>
      </c>
      <c r="G8" s="230">
        <v>0.90910000000000002</v>
      </c>
      <c r="H8" s="230">
        <v>0.87450000000000006</v>
      </c>
      <c r="I8" s="230">
        <v>0.90059999999999996</v>
      </c>
      <c r="J8" s="228">
        <f t="shared" si="0"/>
        <v>0.85850000000000004</v>
      </c>
      <c r="K8" s="230">
        <f t="shared" si="1"/>
        <v>0.85050000000000003</v>
      </c>
      <c r="L8" s="61"/>
      <c r="M8" s="264"/>
      <c r="N8" s="265"/>
      <c r="O8" s="156" t="str">
        <f t="shared" si="2"/>
        <v/>
      </c>
      <c r="P8" s="217" t="str">
        <f t="shared" si="3"/>
        <v/>
      </c>
      <c r="Q8" s="40" t="str">
        <f t="shared" si="4"/>
        <v/>
      </c>
      <c r="R8" s="41"/>
      <c r="S8" s="41"/>
    </row>
    <row r="9" spans="1:19" ht="29" customHeight="1" thickBot="1" x14ac:dyDescent="0.25">
      <c r="A9" s="213" t="s">
        <v>135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230">
        <v>0.90910000000000002</v>
      </c>
      <c r="H9" s="230">
        <v>0.87450000000000006</v>
      </c>
      <c r="I9" s="230">
        <v>0.90059999999999996</v>
      </c>
      <c r="J9" s="228">
        <f t="shared" si="0"/>
        <v>0.85850000000000004</v>
      </c>
      <c r="K9" s="230">
        <f t="shared" si="1"/>
        <v>0.85050000000000003</v>
      </c>
      <c r="L9" s="78"/>
      <c r="M9" s="268"/>
      <c r="N9" s="269"/>
      <c r="O9" s="202" t="str">
        <f t="shared" si="2"/>
        <v/>
      </c>
      <c r="P9" s="271" t="str">
        <f t="shared" si="3"/>
        <v/>
      </c>
      <c r="Q9" s="80" t="str">
        <f t="shared" si="4"/>
        <v/>
      </c>
      <c r="R9" s="81"/>
      <c r="S9" s="81"/>
    </row>
    <row r="10" spans="1:19" ht="29" customHeight="1" thickBot="1" x14ac:dyDescent="0.25">
      <c r="A10" s="138"/>
      <c r="B10" s="83"/>
      <c r="C10" s="84"/>
      <c r="D10" s="85"/>
      <c r="E10" s="86"/>
      <c r="F10" s="87"/>
      <c r="G10" s="233"/>
      <c r="H10" s="234"/>
      <c r="I10" s="235"/>
      <c r="J10" s="236"/>
      <c r="K10" s="235"/>
      <c r="L10" s="107"/>
      <c r="M10" s="268"/>
      <c r="N10" s="269"/>
      <c r="O10" s="202" t="str">
        <f t="shared" si="2"/>
        <v/>
      </c>
      <c r="P10" s="271" t="str">
        <f t="shared" si="3"/>
        <v/>
      </c>
      <c r="Q10" s="80" t="str">
        <f t="shared" si="4"/>
        <v/>
      </c>
      <c r="R10" s="90"/>
      <c r="S10" s="90"/>
    </row>
    <row r="11" spans="1:19" ht="29" customHeight="1" x14ac:dyDescent="0.2">
      <c r="A11" s="143" t="s">
        <v>137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226">
        <f>0.9723*1.005</f>
        <v>0.97716149999999991</v>
      </c>
      <c r="H11" s="237">
        <f>0.8925*1.005</f>
        <v>0.89696249999999988</v>
      </c>
      <c r="I11" s="237">
        <f>0.9606*1.005</f>
        <v>0.9654029999999999</v>
      </c>
      <c r="J11" s="228">
        <f t="shared" ref="J11:J29" si="5">H11-0.016</f>
        <v>0.88096249999999987</v>
      </c>
      <c r="K11" s="230">
        <f t="shared" ref="K11:K29" si="6">H11-0.024</f>
        <v>0.87296249999999986</v>
      </c>
      <c r="L11" s="72"/>
      <c r="M11" s="264"/>
      <c r="N11" s="265"/>
      <c r="O11" s="156" t="str">
        <f t="shared" si="2"/>
        <v/>
      </c>
      <c r="P11" s="217" t="str">
        <f t="shared" si="3"/>
        <v/>
      </c>
      <c r="Q11" s="40" t="str">
        <f t="shared" si="4"/>
        <v/>
      </c>
      <c r="R11" s="41"/>
      <c r="S11" s="41"/>
    </row>
    <row r="12" spans="1:19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239">
        <v>0.92159999999999997</v>
      </c>
      <c r="H12" s="230">
        <v>0.87390000000000001</v>
      </c>
      <c r="I12" s="230">
        <v>0.91359999999999997</v>
      </c>
      <c r="J12" s="228">
        <f t="shared" si="5"/>
        <v>0.8579</v>
      </c>
      <c r="K12" s="230">
        <f t="shared" si="6"/>
        <v>0.84989999999999999</v>
      </c>
      <c r="L12" s="61"/>
      <c r="M12" s="264"/>
      <c r="N12" s="265"/>
      <c r="O12" s="156" t="str">
        <f t="shared" si="2"/>
        <v/>
      </c>
      <c r="P12" s="217" t="str">
        <f t="shared" si="3"/>
        <v/>
      </c>
      <c r="Q12" s="40" t="str">
        <f t="shared" si="4"/>
        <v/>
      </c>
      <c r="R12" s="41"/>
      <c r="S12" s="41"/>
    </row>
    <row r="13" spans="1:19" ht="29" customHeight="1" x14ac:dyDescent="0.2">
      <c r="A13" s="159" t="s">
        <v>139</v>
      </c>
      <c r="B13" s="32">
        <v>15551</v>
      </c>
      <c r="C13" s="33" t="s">
        <v>35</v>
      </c>
      <c r="D13" s="43">
        <v>91747027</v>
      </c>
      <c r="E13" s="44" t="s">
        <v>36</v>
      </c>
      <c r="F13" s="35" t="s">
        <v>37</v>
      </c>
      <c r="G13" s="226">
        <f>0.9369*1.005</f>
        <v>0.94158449999999982</v>
      </c>
      <c r="H13" s="227">
        <f>G13-0.025</f>
        <v>0.9165844999999998</v>
      </c>
      <c r="I13" s="230"/>
      <c r="J13" s="228">
        <f t="shared" si="5"/>
        <v>0.90058449999999979</v>
      </c>
      <c r="K13" s="230">
        <f t="shared" si="6"/>
        <v>0.89258449999999978</v>
      </c>
      <c r="L13" s="61"/>
      <c r="M13" s="264"/>
      <c r="N13" s="265"/>
      <c r="O13" s="156" t="str">
        <f t="shared" si="2"/>
        <v/>
      </c>
      <c r="P13" s="217" t="str">
        <f t="shared" si="3"/>
        <v/>
      </c>
      <c r="Q13" s="40" t="str">
        <f t="shared" si="4"/>
        <v/>
      </c>
      <c r="R13" s="41"/>
      <c r="S13" s="41"/>
    </row>
    <row r="14" spans="1:19" ht="29" customHeight="1" x14ac:dyDescent="0.2">
      <c r="A14" s="194" t="s">
        <v>105</v>
      </c>
      <c r="B14" s="32">
        <v>9801</v>
      </c>
      <c r="C14" s="33" t="s">
        <v>41</v>
      </c>
      <c r="D14" s="34">
        <v>91357059</v>
      </c>
      <c r="E14" s="35" t="s">
        <v>42</v>
      </c>
      <c r="F14" s="35" t="s">
        <v>43</v>
      </c>
      <c r="G14" s="239">
        <f>0.937</f>
        <v>0.93700000000000006</v>
      </c>
      <c r="H14" s="230">
        <v>0.88260000000000005</v>
      </c>
      <c r="I14" s="230">
        <v>0.92310000000000003</v>
      </c>
      <c r="J14" s="228">
        <f t="shared" si="5"/>
        <v>0.86660000000000004</v>
      </c>
      <c r="K14" s="230">
        <f t="shared" si="6"/>
        <v>0.85860000000000003</v>
      </c>
      <c r="L14" s="61"/>
      <c r="M14" s="264"/>
      <c r="N14" s="265"/>
      <c r="O14" s="156" t="str">
        <f t="shared" si="2"/>
        <v/>
      </c>
      <c r="P14" s="217" t="str">
        <f t="shared" si="3"/>
        <v/>
      </c>
      <c r="Q14" s="40" t="str">
        <f t="shared" si="4"/>
        <v/>
      </c>
      <c r="R14" s="41"/>
      <c r="S14" s="41"/>
    </row>
    <row r="15" spans="1:19" ht="29" customHeight="1" x14ac:dyDescent="0.2">
      <c r="A15" s="159" t="s">
        <v>138</v>
      </c>
      <c r="B15" s="32">
        <v>10421</v>
      </c>
      <c r="C15" s="33" t="s">
        <v>44</v>
      </c>
      <c r="D15" s="117">
        <v>91849410</v>
      </c>
      <c r="E15" s="45" t="s">
        <v>45</v>
      </c>
      <c r="F15" s="35" t="s">
        <v>46</v>
      </c>
      <c r="G15" s="226">
        <f>1.0472*1.005</f>
        <v>1.0524359999999997</v>
      </c>
      <c r="H15" s="227">
        <f>1.0034*1.005</f>
        <v>1.0084169999999999</v>
      </c>
      <c r="I15" s="227">
        <f>1.0354*1.005</f>
        <v>1.0405770000000001</v>
      </c>
      <c r="J15" s="228">
        <f t="shared" si="5"/>
        <v>0.99241699999999988</v>
      </c>
      <c r="K15" s="230">
        <f t="shared" si="6"/>
        <v>0.98441699999999988</v>
      </c>
      <c r="L15" s="61"/>
      <c r="M15" s="264"/>
      <c r="N15" s="265"/>
      <c r="O15" s="156" t="str">
        <f t="shared" si="2"/>
        <v/>
      </c>
      <c r="P15" s="217" t="str">
        <f t="shared" si="3"/>
        <v/>
      </c>
      <c r="Q15" s="40" t="str">
        <f t="shared" si="4"/>
        <v/>
      </c>
      <c r="R15" s="41"/>
      <c r="S15" s="41"/>
    </row>
    <row r="16" spans="1:19" ht="29" customHeight="1" x14ac:dyDescent="0.2">
      <c r="A16" s="131" t="s">
        <v>140</v>
      </c>
      <c r="B16" s="32">
        <v>10528</v>
      </c>
      <c r="C16" s="33" t="s">
        <v>47</v>
      </c>
      <c r="D16" s="34" t="s">
        <v>48</v>
      </c>
      <c r="E16" s="45" t="s">
        <v>49</v>
      </c>
      <c r="F16" s="35" t="s">
        <v>50</v>
      </c>
      <c r="G16" s="227">
        <f>0.9897*1.005</f>
        <v>0.99464849999999994</v>
      </c>
      <c r="H16" s="227">
        <f>0.9561*1.005</f>
        <v>0.9608804999999998</v>
      </c>
      <c r="I16" s="227">
        <f>0.9787*1.005</f>
        <v>0.9835934999999999</v>
      </c>
      <c r="J16" s="228">
        <f t="shared" si="5"/>
        <v>0.94488049999999979</v>
      </c>
      <c r="K16" s="230">
        <f t="shared" si="6"/>
        <v>0.93688049999999978</v>
      </c>
      <c r="L16" s="61"/>
      <c r="M16" s="264"/>
      <c r="N16" s="265"/>
      <c r="O16" s="156" t="str">
        <f t="shared" si="2"/>
        <v/>
      </c>
      <c r="P16" s="217" t="str">
        <f t="shared" si="3"/>
        <v/>
      </c>
      <c r="Q16" s="40" t="str">
        <f t="shared" si="4"/>
        <v/>
      </c>
      <c r="R16" s="41"/>
      <c r="S16" s="41"/>
    </row>
    <row r="17" spans="1:19" ht="29" customHeight="1" x14ac:dyDescent="0.2">
      <c r="A17" s="134" t="s">
        <v>105</v>
      </c>
      <c r="B17" s="32">
        <v>15028</v>
      </c>
      <c r="C17" s="33" t="s">
        <v>51</v>
      </c>
      <c r="D17" s="34" t="s">
        <v>52</v>
      </c>
      <c r="E17" s="35" t="s">
        <v>53</v>
      </c>
      <c r="F17" s="35" t="s">
        <v>54</v>
      </c>
      <c r="G17" s="230">
        <v>1.0379</v>
      </c>
      <c r="H17" s="230">
        <v>0.98650000000000004</v>
      </c>
      <c r="I17" s="230">
        <v>1.0278</v>
      </c>
      <c r="J17" s="228">
        <f t="shared" si="5"/>
        <v>0.97050000000000003</v>
      </c>
      <c r="K17" s="230">
        <f t="shared" si="6"/>
        <v>0.96250000000000002</v>
      </c>
      <c r="L17" s="61"/>
      <c r="M17" s="264"/>
      <c r="N17" s="265"/>
      <c r="O17" s="156" t="str">
        <f t="shared" si="2"/>
        <v/>
      </c>
      <c r="P17" s="217" t="str">
        <f t="shared" si="3"/>
        <v/>
      </c>
      <c r="Q17" s="40" t="str">
        <f t="shared" si="4"/>
        <v/>
      </c>
      <c r="R17" s="41"/>
      <c r="S17" s="41"/>
    </row>
    <row r="18" spans="1:19" ht="29" customHeight="1" x14ac:dyDescent="0.2">
      <c r="A18" s="134" t="s">
        <v>105</v>
      </c>
      <c r="B18" s="32">
        <v>10482</v>
      </c>
      <c r="C18" s="33" t="s">
        <v>56</v>
      </c>
      <c r="D18" s="34">
        <v>95031701</v>
      </c>
      <c r="E18" s="35" t="s">
        <v>49</v>
      </c>
      <c r="F18" s="35" t="s">
        <v>110</v>
      </c>
      <c r="G18" s="240">
        <v>0.96289999999999998</v>
      </c>
      <c r="H18" s="230">
        <v>0.91649999999999998</v>
      </c>
      <c r="I18" s="230">
        <v>0.94950000000000001</v>
      </c>
      <c r="J18" s="228">
        <f t="shared" si="5"/>
        <v>0.90049999999999997</v>
      </c>
      <c r="K18" s="230">
        <f t="shared" si="6"/>
        <v>0.89249999999999996</v>
      </c>
      <c r="L18" s="61">
        <f>J18</f>
        <v>0.90049999999999997</v>
      </c>
      <c r="M18" s="264">
        <v>0.45833333333333331</v>
      </c>
      <c r="N18" s="265">
        <v>0.68548611111111113</v>
      </c>
      <c r="O18" s="156">
        <f t="shared" si="2"/>
        <v>0.22715277777777781</v>
      </c>
      <c r="P18" s="217">
        <f t="shared" si="3"/>
        <v>19626</v>
      </c>
      <c r="Q18" s="40">
        <f t="shared" si="4"/>
        <v>17673.213</v>
      </c>
      <c r="R18" s="196">
        <v>1</v>
      </c>
      <c r="S18" s="41">
        <v>1</v>
      </c>
    </row>
    <row r="19" spans="1:19" ht="29" customHeight="1" x14ac:dyDescent="0.2">
      <c r="A19" s="171" t="s">
        <v>105</v>
      </c>
      <c r="B19" s="32">
        <v>12245</v>
      </c>
      <c r="C19" s="33" t="s">
        <v>57</v>
      </c>
      <c r="D19" s="34" t="s">
        <v>58</v>
      </c>
      <c r="E19" s="35" t="s">
        <v>59</v>
      </c>
      <c r="F19" s="35"/>
      <c r="G19" s="240">
        <v>0.97940000000000005</v>
      </c>
      <c r="H19" s="230">
        <v>0.92900000000000005</v>
      </c>
      <c r="I19" s="230">
        <v>0.97170000000000001</v>
      </c>
      <c r="J19" s="228">
        <f t="shared" si="5"/>
        <v>0.91300000000000003</v>
      </c>
      <c r="K19" s="230">
        <f t="shared" si="6"/>
        <v>0.90500000000000003</v>
      </c>
      <c r="L19" s="61"/>
      <c r="M19" s="264"/>
      <c r="N19" s="265"/>
      <c r="O19" s="156" t="str">
        <f t="shared" si="2"/>
        <v/>
      </c>
      <c r="P19" s="217" t="str">
        <f t="shared" si="3"/>
        <v/>
      </c>
      <c r="Q19" s="40" t="str">
        <f t="shared" si="4"/>
        <v/>
      </c>
      <c r="R19" s="196"/>
      <c r="S19" s="41"/>
    </row>
    <row r="20" spans="1:19" ht="29" customHeight="1" x14ac:dyDescent="0.2">
      <c r="A20" s="131" t="s">
        <v>140</v>
      </c>
      <c r="B20" s="32">
        <v>16300</v>
      </c>
      <c r="C20" s="33" t="s">
        <v>60</v>
      </c>
      <c r="D20" s="34" t="s">
        <v>63</v>
      </c>
      <c r="E20" s="35" t="s">
        <v>62</v>
      </c>
      <c r="F20" s="35" t="s">
        <v>61</v>
      </c>
      <c r="G20" s="240"/>
      <c r="H20" s="227">
        <f>0.8581*1.005</f>
        <v>0.86239049999999984</v>
      </c>
      <c r="I20" s="230"/>
      <c r="J20" s="228">
        <f t="shared" si="5"/>
        <v>0.84639049999999982</v>
      </c>
      <c r="K20" s="230">
        <f t="shared" si="6"/>
        <v>0.83839049999999982</v>
      </c>
      <c r="L20" s="61"/>
      <c r="M20" s="264"/>
      <c r="N20" s="265"/>
      <c r="O20" s="156" t="str">
        <f t="shared" si="2"/>
        <v/>
      </c>
      <c r="P20" s="217" t="str">
        <f t="shared" si="3"/>
        <v/>
      </c>
      <c r="Q20" s="40" t="str">
        <f t="shared" si="4"/>
        <v/>
      </c>
      <c r="R20" s="196"/>
      <c r="S20" s="41"/>
    </row>
    <row r="21" spans="1:19" ht="29" customHeight="1" x14ac:dyDescent="0.2">
      <c r="A21" s="159" t="s">
        <v>141</v>
      </c>
      <c r="B21" s="32" t="s">
        <v>142</v>
      </c>
      <c r="C21" s="33" t="s">
        <v>64</v>
      </c>
      <c r="D21" s="34" t="s">
        <v>65</v>
      </c>
      <c r="E21" s="35" t="s">
        <v>66</v>
      </c>
      <c r="F21" s="35"/>
      <c r="G21" s="226">
        <v>0.84250000000000003</v>
      </c>
      <c r="H21" s="227">
        <v>0.80249999999999999</v>
      </c>
      <c r="I21" s="227">
        <v>0.79610000000000003</v>
      </c>
      <c r="J21" s="228">
        <f t="shared" si="5"/>
        <v>0.78649999999999998</v>
      </c>
      <c r="K21" s="230">
        <f t="shared" si="6"/>
        <v>0.77849999999999997</v>
      </c>
      <c r="L21" s="61"/>
      <c r="M21" s="264"/>
      <c r="N21" s="265"/>
      <c r="O21" s="156" t="str">
        <f t="shared" si="2"/>
        <v/>
      </c>
      <c r="P21" s="217" t="str">
        <f t="shared" si="3"/>
        <v/>
      </c>
      <c r="Q21" s="40" t="str">
        <f t="shared" si="4"/>
        <v/>
      </c>
      <c r="R21" s="196"/>
      <c r="S21" s="41"/>
    </row>
    <row r="22" spans="1:19" ht="29" customHeight="1" x14ac:dyDescent="0.2">
      <c r="A22" s="140" t="s">
        <v>105</v>
      </c>
      <c r="B22" s="32">
        <v>1254</v>
      </c>
      <c r="C22" s="33" t="s">
        <v>79</v>
      </c>
      <c r="D22" s="34">
        <v>93499575</v>
      </c>
      <c r="E22" s="35" t="s">
        <v>19</v>
      </c>
      <c r="F22" s="35"/>
      <c r="G22" s="239"/>
      <c r="H22" s="230">
        <v>0.80310000000000004</v>
      </c>
      <c r="I22" s="230"/>
      <c r="J22" s="228">
        <f t="shared" si="5"/>
        <v>0.78710000000000002</v>
      </c>
      <c r="K22" s="230">
        <f t="shared" si="6"/>
        <v>0.77910000000000001</v>
      </c>
      <c r="L22" s="64"/>
      <c r="M22" s="264"/>
      <c r="N22" s="265"/>
      <c r="O22" s="156" t="str">
        <f t="shared" si="2"/>
        <v/>
      </c>
      <c r="P22" s="217" t="str">
        <f t="shared" si="3"/>
        <v/>
      </c>
      <c r="Q22" s="40" t="str">
        <f t="shared" si="4"/>
        <v/>
      </c>
      <c r="R22" s="196"/>
      <c r="S22" s="41"/>
    </row>
    <row r="23" spans="1:19" ht="29" customHeight="1" x14ac:dyDescent="0.2">
      <c r="A23" s="159" t="s">
        <v>143</v>
      </c>
      <c r="B23" s="32">
        <v>6051</v>
      </c>
      <c r="C23" s="33" t="s">
        <v>83</v>
      </c>
      <c r="D23" s="34" t="s">
        <v>81</v>
      </c>
      <c r="E23" s="35" t="s">
        <v>82</v>
      </c>
      <c r="F23" s="35" t="s">
        <v>84</v>
      </c>
      <c r="G23" s="241">
        <v>0.9143</v>
      </c>
      <c r="H23" s="227">
        <v>0.88319999999999999</v>
      </c>
      <c r="I23" s="227">
        <v>0.90549999999999997</v>
      </c>
      <c r="J23" s="228">
        <f t="shared" si="5"/>
        <v>0.86719999999999997</v>
      </c>
      <c r="K23" s="230">
        <f t="shared" si="6"/>
        <v>0.85919999999999996</v>
      </c>
      <c r="L23" s="63"/>
      <c r="M23" s="264"/>
      <c r="N23" s="265"/>
      <c r="O23" s="156" t="str">
        <f t="shared" si="2"/>
        <v/>
      </c>
      <c r="P23" s="217" t="str">
        <f t="shared" si="3"/>
        <v/>
      </c>
      <c r="Q23" s="40" t="str">
        <f t="shared" si="4"/>
        <v/>
      </c>
      <c r="R23" s="196"/>
      <c r="S23" s="41"/>
    </row>
    <row r="24" spans="1:19" ht="29" customHeight="1" x14ac:dyDescent="0.2">
      <c r="A24" s="140" t="s">
        <v>105</v>
      </c>
      <c r="B24" s="108">
        <v>10742</v>
      </c>
      <c r="C24" s="33" t="s">
        <v>86</v>
      </c>
      <c r="D24" s="96">
        <v>93030677</v>
      </c>
      <c r="E24" s="35" t="s">
        <v>55</v>
      </c>
      <c r="F24" s="95" t="s">
        <v>129</v>
      </c>
      <c r="G24" s="240">
        <v>0.96519999999999995</v>
      </c>
      <c r="H24" s="230">
        <v>0.91849999999999998</v>
      </c>
      <c r="I24" s="230">
        <v>0.95860000000000001</v>
      </c>
      <c r="J24" s="228">
        <f t="shared" si="5"/>
        <v>0.90249999999999997</v>
      </c>
      <c r="K24" s="230">
        <f t="shared" si="6"/>
        <v>0.89449999999999996</v>
      </c>
      <c r="L24" s="63"/>
      <c r="M24" s="264"/>
      <c r="N24" s="265"/>
      <c r="O24" s="156" t="str">
        <f t="shared" si="2"/>
        <v/>
      </c>
      <c r="P24" s="217" t="str">
        <f t="shared" si="3"/>
        <v/>
      </c>
      <c r="Q24" s="40" t="str">
        <f t="shared" si="4"/>
        <v/>
      </c>
      <c r="R24" s="196"/>
      <c r="S24" s="41"/>
    </row>
    <row r="25" spans="1:19" ht="29" customHeight="1" x14ac:dyDescent="0.2">
      <c r="A25" s="140" t="s">
        <v>105</v>
      </c>
      <c r="B25" s="108">
        <v>11168</v>
      </c>
      <c r="C25" s="33" t="s">
        <v>95</v>
      </c>
      <c r="D25" s="96">
        <v>93030679</v>
      </c>
      <c r="E25" s="35" t="s">
        <v>94</v>
      </c>
      <c r="F25" s="95" t="s">
        <v>102</v>
      </c>
      <c r="G25" s="240">
        <v>0.99109999999999998</v>
      </c>
      <c r="H25" s="230">
        <v>0.94269999999999998</v>
      </c>
      <c r="I25" s="230">
        <v>0.98360000000000003</v>
      </c>
      <c r="J25" s="228">
        <f t="shared" si="5"/>
        <v>0.92669999999999997</v>
      </c>
      <c r="K25" s="230">
        <f t="shared" si="6"/>
        <v>0.91869999999999996</v>
      </c>
      <c r="L25" s="63"/>
      <c r="M25" s="264"/>
      <c r="N25" s="265"/>
      <c r="O25" s="156" t="str">
        <f t="shared" si="2"/>
        <v/>
      </c>
      <c r="P25" s="217" t="str">
        <f t="shared" si="3"/>
        <v/>
      </c>
      <c r="Q25" s="40" t="str">
        <f t="shared" si="4"/>
        <v/>
      </c>
      <c r="R25" s="221"/>
      <c r="S25" s="221"/>
    </row>
    <row r="26" spans="1:19" ht="29" customHeight="1" x14ac:dyDescent="0.2">
      <c r="A26" s="140" t="s">
        <v>105</v>
      </c>
      <c r="B26" s="118">
        <v>6609</v>
      </c>
      <c r="C26" s="119" t="s">
        <v>106</v>
      </c>
      <c r="D26" s="120"/>
      <c r="E26" s="121" t="s">
        <v>148</v>
      </c>
      <c r="F26" s="122" t="s">
        <v>101</v>
      </c>
      <c r="G26" s="242">
        <v>0.96699999999999997</v>
      </c>
      <c r="H26" s="243">
        <v>0.93179999999999996</v>
      </c>
      <c r="I26" s="243">
        <v>0.96030000000000004</v>
      </c>
      <c r="J26" s="228">
        <f t="shared" si="5"/>
        <v>0.91579999999999995</v>
      </c>
      <c r="K26" s="230">
        <f t="shared" si="6"/>
        <v>0.90779999999999994</v>
      </c>
      <c r="L26" s="125"/>
      <c r="M26" s="264"/>
      <c r="N26" s="265"/>
      <c r="O26" s="156" t="str">
        <f t="shared" si="2"/>
        <v/>
      </c>
      <c r="P26" s="217" t="str">
        <f t="shared" si="3"/>
        <v/>
      </c>
      <c r="Q26" s="40" t="str">
        <f t="shared" si="4"/>
        <v/>
      </c>
      <c r="R26" s="221"/>
      <c r="S26" s="221"/>
    </row>
    <row r="27" spans="1:19" ht="29" customHeight="1" x14ac:dyDescent="0.2">
      <c r="A27" s="140" t="s">
        <v>105</v>
      </c>
      <c r="B27" s="108">
        <v>5961</v>
      </c>
      <c r="C27" s="33" t="s">
        <v>74</v>
      </c>
      <c r="D27" s="34" t="s">
        <v>111</v>
      </c>
      <c r="E27" s="35" t="s">
        <v>147</v>
      </c>
      <c r="F27" s="166" t="s">
        <v>118</v>
      </c>
      <c r="G27" s="170">
        <v>0.84650000000000003</v>
      </c>
      <c r="H27" s="170">
        <v>0.82299999999999995</v>
      </c>
      <c r="I27" s="170">
        <v>0.83830000000000005</v>
      </c>
      <c r="J27" s="228">
        <f t="shared" si="5"/>
        <v>0.80699999999999994</v>
      </c>
      <c r="K27" s="230">
        <f t="shared" si="6"/>
        <v>0.79899999999999993</v>
      </c>
      <c r="L27" s="125">
        <f>K27</f>
        <v>0.79899999999999993</v>
      </c>
      <c r="M27" s="264">
        <v>0.45833333333333331</v>
      </c>
      <c r="N27" s="265" t="s">
        <v>121</v>
      </c>
      <c r="O27" s="266" t="s">
        <v>121</v>
      </c>
      <c r="P27" s="217" t="s">
        <v>121</v>
      </c>
      <c r="Q27" s="267" t="s">
        <v>121</v>
      </c>
      <c r="R27" s="221">
        <v>3</v>
      </c>
      <c r="S27" s="221">
        <v>3</v>
      </c>
    </row>
    <row r="28" spans="1:19" ht="29" customHeight="1" x14ac:dyDescent="0.2">
      <c r="A28" s="160" t="s">
        <v>130</v>
      </c>
      <c r="B28" s="144">
        <v>5400</v>
      </c>
      <c r="C28" s="49" t="s">
        <v>126</v>
      </c>
      <c r="D28" s="49"/>
      <c r="E28" s="49" t="s">
        <v>127</v>
      </c>
      <c r="F28" s="49"/>
      <c r="G28" s="207">
        <v>0.91010000000000002</v>
      </c>
      <c r="H28" s="207">
        <v>0.87649999999999995</v>
      </c>
      <c r="I28" s="207">
        <v>0.89490000000000003</v>
      </c>
      <c r="J28" s="228">
        <f t="shared" si="5"/>
        <v>0.86049999999999993</v>
      </c>
      <c r="K28" s="230">
        <f t="shared" si="6"/>
        <v>0.85249999999999992</v>
      </c>
      <c r="L28" s="125"/>
      <c r="M28" s="264"/>
      <c r="N28" s="265"/>
      <c r="O28" s="156" t="str">
        <f t="shared" si="2"/>
        <v/>
      </c>
      <c r="P28" s="217" t="str">
        <f t="shared" si="3"/>
        <v/>
      </c>
      <c r="Q28" s="40" t="str">
        <f t="shared" si="4"/>
        <v/>
      </c>
      <c r="R28" s="221"/>
      <c r="S28" s="252"/>
    </row>
    <row r="29" spans="1:19" ht="29" customHeight="1" x14ac:dyDescent="0.2">
      <c r="A29" s="141"/>
      <c r="B29" s="144"/>
      <c r="C29" s="67" t="s">
        <v>89</v>
      </c>
      <c r="D29" s="94" t="s">
        <v>90</v>
      </c>
      <c r="E29" s="35" t="s">
        <v>151</v>
      </c>
      <c r="F29" s="35" t="s">
        <v>160</v>
      </c>
      <c r="G29" s="230">
        <v>0.90910000000000002</v>
      </c>
      <c r="H29" s="230">
        <v>0.87450000000000006</v>
      </c>
      <c r="I29" s="230">
        <v>0.90059999999999996</v>
      </c>
      <c r="J29" s="228">
        <f t="shared" si="5"/>
        <v>0.85850000000000004</v>
      </c>
      <c r="K29" s="230">
        <f t="shared" si="6"/>
        <v>0.85050000000000003</v>
      </c>
      <c r="L29" s="61">
        <f>G24</f>
        <v>0.96519999999999995</v>
      </c>
      <c r="M29" s="264">
        <v>0.45833333333333331</v>
      </c>
      <c r="N29" s="265">
        <v>0.73858796296296303</v>
      </c>
      <c r="O29" s="156">
        <f t="shared" ref="O29" si="7">IF(N29="","",N29-M29)</f>
        <v>0.28025462962962971</v>
      </c>
      <c r="P29" s="217">
        <f t="shared" ref="P29" si="8">IF(N29="","",SUM((HOUR(O29)*3600))+(MINUTE(O29)*60)+(SECOND(O29)))</f>
        <v>24214</v>
      </c>
      <c r="Q29" s="40">
        <f t="shared" ref="Q29" si="9">IF(L29="","",P29*L29)</f>
        <v>23371.352799999997</v>
      </c>
      <c r="R29" s="221">
        <v>2</v>
      </c>
      <c r="S29" s="279">
        <v>2</v>
      </c>
    </row>
    <row r="30" spans="1:19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260"/>
      <c r="L30" s="49"/>
      <c r="M30" s="270"/>
      <c r="N30" s="270"/>
      <c r="O30" s="156" t="str">
        <f t="shared" si="2"/>
        <v/>
      </c>
      <c r="P30" s="217" t="str">
        <f t="shared" si="3"/>
        <v/>
      </c>
      <c r="Q30" s="40" t="str">
        <f t="shared" si="4"/>
        <v/>
      </c>
      <c r="R30" s="252"/>
      <c r="S30" s="279"/>
    </row>
    <row r="31" spans="1:19" x14ac:dyDescent="0.2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260"/>
      <c r="L31" s="49"/>
      <c r="M31" s="270"/>
      <c r="N31" s="270"/>
      <c r="O31" s="156" t="str">
        <f t="shared" si="2"/>
        <v/>
      </c>
      <c r="P31" s="217" t="str">
        <f t="shared" si="3"/>
        <v/>
      </c>
      <c r="Q31" s="40" t="str">
        <f t="shared" si="4"/>
        <v/>
      </c>
      <c r="R31" s="252"/>
      <c r="S31" s="279"/>
    </row>
  </sheetData>
  <pageMargins left="0" right="0" top="0.74803149606299213" bottom="0.74803149606299213" header="0.31496062992125984" footer="0.31496062992125984"/>
  <pageSetup paperSize="9" scale="63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98302-8153-CD47-903A-500DC30BA191}">
  <sheetPr>
    <tabColor rgb="FF00B050"/>
    <pageSetUpPr fitToPage="1"/>
  </sheetPr>
  <dimension ref="A1:R31"/>
  <sheetViews>
    <sheetView topLeftCell="C4" zoomScaleNormal="100" workbookViewId="0">
      <selection activeCell="T23" sqref="T23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  <col min="18" max="18" width="10.6640625" style="223"/>
  </cols>
  <sheetData>
    <row r="1" spans="1:18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256"/>
      <c r="L1" s="2"/>
      <c r="M1" s="2"/>
      <c r="N1" s="2"/>
      <c r="O1" s="2"/>
      <c r="P1" s="2"/>
      <c r="Q1" s="2"/>
      <c r="R1" s="4"/>
    </row>
    <row r="2" spans="1:18" ht="16" thickBot="1" x14ac:dyDescent="0.25">
      <c r="A2" s="129" t="s">
        <v>0</v>
      </c>
      <c r="B2" s="192"/>
      <c r="C2" s="84" t="s">
        <v>89</v>
      </c>
      <c r="D2" s="6"/>
      <c r="E2" s="7"/>
      <c r="F2" s="8" t="s">
        <v>1</v>
      </c>
      <c r="G2" s="9"/>
      <c r="H2" s="9"/>
      <c r="I2" s="10" t="s">
        <v>2</v>
      </c>
      <c r="J2" s="178">
        <v>45151</v>
      </c>
      <c r="K2" s="257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8" ht="43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58" t="s">
        <v>146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8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5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8" ht="29" customHeight="1" x14ac:dyDescent="0.2">
      <c r="A5" s="160" t="s">
        <v>130</v>
      </c>
      <c r="B5" s="32">
        <v>87</v>
      </c>
      <c r="C5" s="33" t="s">
        <v>72</v>
      </c>
      <c r="D5" s="34">
        <v>91769973</v>
      </c>
      <c r="E5" s="65" t="s">
        <v>73</v>
      </c>
      <c r="F5" s="35"/>
      <c r="G5" s="226">
        <v>0.85670000000000002</v>
      </c>
      <c r="H5" s="227">
        <v>0.82130000000000003</v>
      </c>
      <c r="I5" s="227">
        <v>0.84179999999999999</v>
      </c>
      <c r="J5" s="228">
        <f>H5-0.016</f>
        <v>0.80530000000000002</v>
      </c>
      <c r="K5" s="230">
        <f>H5-0.024</f>
        <v>0.79730000000000001</v>
      </c>
      <c r="L5" s="61"/>
      <c r="M5" s="146"/>
      <c r="N5" s="147"/>
      <c r="O5" s="156"/>
      <c r="P5" s="39"/>
      <c r="Q5" s="40"/>
      <c r="R5" s="41"/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230">
        <v>0.90910000000000002</v>
      </c>
      <c r="H6" s="230">
        <v>0.87450000000000006</v>
      </c>
      <c r="I6" s="230">
        <v>0.90059999999999996</v>
      </c>
      <c r="J6" s="228">
        <f t="shared" ref="J6:J9" si="0">H6-0.016</f>
        <v>0.85850000000000004</v>
      </c>
      <c r="K6" s="230">
        <f t="shared" ref="K6:K9" si="1">H6-0.024</f>
        <v>0.85050000000000003</v>
      </c>
      <c r="L6" s="61">
        <f>G6</f>
        <v>0.90910000000000002</v>
      </c>
      <c r="M6" s="146">
        <v>0.5</v>
      </c>
      <c r="N6" s="147">
        <v>0.61462962962962964</v>
      </c>
      <c r="O6" s="156">
        <f>IF(N6="","",N6-M6)</f>
        <v>0.11462962962962964</v>
      </c>
      <c r="P6" s="39">
        <f t="shared" ref="P6" si="2">IF(N6="","",SUM((HOUR(O6)*3600))+(MINUTE(O6)*60)+(SECOND(O6)))</f>
        <v>9904</v>
      </c>
      <c r="Q6" s="40">
        <f t="shared" ref="Q6" si="3">IF(L6="","",P6*L6)</f>
        <v>9003.7263999999996</v>
      </c>
      <c r="R6" s="41">
        <v>1</v>
      </c>
    </row>
    <row r="7" spans="1:18" ht="29" customHeight="1" x14ac:dyDescent="0.2">
      <c r="A7" s="134" t="s">
        <v>134</v>
      </c>
      <c r="B7" s="32">
        <v>5828</v>
      </c>
      <c r="C7" s="35" t="s">
        <v>76</v>
      </c>
      <c r="D7" s="93" t="s">
        <v>77</v>
      </c>
      <c r="E7" s="65" t="s">
        <v>153</v>
      </c>
      <c r="F7" s="35" t="s">
        <v>78</v>
      </c>
      <c r="G7" s="230">
        <v>0.90910000000000002</v>
      </c>
      <c r="H7" s="230">
        <v>0.87450000000000006</v>
      </c>
      <c r="I7" s="230">
        <v>0.90059999999999996</v>
      </c>
      <c r="J7" s="228">
        <f t="shared" si="0"/>
        <v>0.85850000000000004</v>
      </c>
      <c r="K7" s="230">
        <f t="shared" si="1"/>
        <v>0.85050000000000003</v>
      </c>
      <c r="L7" s="61">
        <f t="shared" ref="L7:L8" si="4">G7</f>
        <v>0.90910000000000002</v>
      </c>
      <c r="M7" s="146">
        <v>0.5</v>
      </c>
      <c r="N7" s="147">
        <v>0.62296296296296294</v>
      </c>
      <c r="O7" s="156">
        <f t="shared" ref="O7:O8" si="5">IF(N7="","",N7-M7)</f>
        <v>0.12296296296296294</v>
      </c>
      <c r="P7" s="39">
        <f t="shared" ref="P7:P8" si="6">IF(N7="","",SUM((HOUR(O7)*3600))+(MINUTE(O7)*60)+(SECOND(O7)))</f>
        <v>10624</v>
      </c>
      <c r="Q7" s="40">
        <f t="shared" ref="Q7:Q8" si="7">IF(L7="","",P7*L7)</f>
        <v>9658.2784000000011</v>
      </c>
      <c r="R7" s="41">
        <v>3</v>
      </c>
    </row>
    <row r="8" spans="1:18" ht="29" customHeight="1" x14ac:dyDescent="0.2">
      <c r="A8" s="171" t="s">
        <v>135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230">
        <v>0.90910000000000002</v>
      </c>
      <c r="H8" s="230">
        <v>0.87450000000000006</v>
      </c>
      <c r="I8" s="230">
        <v>0.90059999999999996</v>
      </c>
      <c r="J8" s="228">
        <f t="shared" si="0"/>
        <v>0.85850000000000004</v>
      </c>
      <c r="K8" s="230">
        <f t="shared" si="1"/>
        <v>0.85050000000000003</v>
      </c>
      <c r="L8" s="61">
        <f t="shared" si="4"/>
        <v>0.90910000000000002</v>
      </c>
      <c r="M8" s="146">
        <v>0.5</v>
      </c>
      <c r="N8" s="147">
        <v>0.61723379629629627</v>
      </c>
      <c r="O8" s="156">
        <f t="shared" si="5"/>
        <v>0.11723379629629627</v>
      </c>
      <c r="P8" s="39">
        <f t="shared" si="6"/>
        <v>10129</v>
      </c>
      <c r="Q8" s="40">
        <f t="shared" si="7"/>
        <v>9208.2739000000001</v>
      </c>
      <c r="R8" s="41">
        <v>2</v>
      </c>
    </row>
    <row r="9" spans="1:18" ht="29" customHeight="1" thickBot="1" x14ac:dyDescent="0.25">
      <c r="A9" s="213" t="s">
        <v>135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230">
        <v>0.90910000000000002</v>
      </c>
      <c r="H9" s="230">
        <v>0.87450000000000006</v>
      </c>
      <c r="I9" s="230">
        <v>0.90059999999999996</v>
      </c>
      <c r="J9" s="228">
        <f t="shared" si="0"/>
        <v>0.85850000000000004</v>
      </c>
      <c r="K9" s="230">
        <f t="shared" si="1"/>
        <v>0.85050000000000003</v>
      </c>
      <c r="L9" s="78"/>
      <c r="M9" s="148"/>
      <c r="N9" s="149"/>
      <c r="O9" s="157"/>
      <c r="P9" s="79"/>
      <c r="Q9" s="80" t="str">
        <f t="shared" ref="Q9:Q31" si="8">IF(L9="","",P9*L9)</f>
        <v/>
      </c>
      <c r="R9" s="81"/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233"/>
      <c r="H10" s="234"/>
      <c r="I10" s="235"/>
      <c r="J10" s="236"/>
      <c r="K10" s="235"/>
      <c r="L10" s="107"/>
      <c r="M10" s="148"/>
      <c r="N10" s="149"/>
      <c r="O10" s="157"/>
      <c r="P10" s="79"/>
      <c r="Q10" s="80" t="str">
        <f t="shared" si="8"/>
        <v/>
      </c>
      <c r="R10" s="90"/>
    </row>
    <row r="11" spans="1:18" ht="29" customHeight="1" x14ac:dyDescent="0.2">
      <c r="A11" s="143" t="s">
        <v>137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226">
        <f>0.9723*1.005</f>
        <v>0.97716149999999991</v>
      </c>
      <c r="H11" s="237">
        <f>0.8925*1.005</f>
        <v>0.89696249999999988</v>
      </c>
      <c r="I11" s="237">
        <f>0.9606*1.005</f>
        <v>0.9654029999999999</v>
      </c>
      <c r="J11" s="228">
        <f t="shared" ref="J11:J28" si="9">H11-0.016</f>
        <v>0.88096249999999987</v>
      </c>
      <c r="K11" s="230">
        <f t="shared" ref="K11:K28" si="10">H11-0.024</f>
        <v>0.87296249999999986</v>
      </c>
      <c r="L11" s="72"/>
      <c r="M11" s="146"/>
      <c r="N11" s="147"/>
      <c r="O11" s="156"/>
      <c r="P11" s="39"/>
      <c r="Q11" s="40" t="str">
        <f t="shared" si="8"/>
        <v/>
      </c>
      <c r="R11" s="41"/>
    </row>
    <row r="12" spans="1:18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239">
        <v>0.92159999999999997</v>
      </c>
      <c r="H12" s="230">
        <v>0.87390000000000001</v>
      </c>
      <c r="I12" s="230">
        <v>0.91359999999999997</v>
      </c>
      <c r="J12" s="228">
        <f t="shared" si="9"/>
        <v>0.8579</v>
      </c>
      <c r="K12" s="230">
        <f t="shared" si="10"/>
        <v>0.84989999999999999</v>
      </c>
      <c r="L12" s="61"/>
      <c r="M12" s="146"/>
      <c r="N12" s="147"/>
      <c r="O12" s="156"/>
      <c r="P12" s="39"/>
      <c r="Q12" s="40" t="str">
        <f t="shared" si="8"/>
        <v/>
      </c>
      <c r="R12" s="41"/>
    </row>
    <row r="13" spans="1:18" ht="29" customHeight="1" x14ac:dyDescent="0.2">
      <c r="A13" s="159" t="s">
        <v>139</v>
      </c>
      <c r="B13" s="32">
        <v>15551</v>
      </c>
      <c r="C13" s="33" t="s">
        <v>35</v>
      </c>
      <c r="D13" s="43">
        <v>91747027</v>
      </c>
      <c r="E13" s="44" t="s">
        <v>36</v>
      </c>
      <c r="F13" s="35" t="s">
        <v>37</v>
      </c>
      <c r="G13" s="226">
        <f>0.9369*1.005</f>
        <v>0.94158449999999982</v>
      </c>
      <c r="H13" s="227">
        <f>G13-0.025</f>
        <v>0.9165844999999998</v>
      </c>
      <c r="I13" s="230"/>
      <c r="J13" s="228">
        <f t="shared" si="9"/>
        <v>0.90058449999999979</v>
      </c>
      <c r="K13" s="230">
        <f t="shared" si="10"/>
        <v>0.89258449999999978</v>
      </c>
      <c r="L13" s="61"/>
      <c r="M13" s="146"/>
      <c r="N13" s="147"/>
      <c r="O13" s="156"/>
      <c r="P13" s="39"/>
      <c r="Q13" s="40" t="str">
        <f t="shared" si="8"/>
        <v/>
      </c>
      <c r="R13" s="41"/>
    </row>
    <row r="14" spans="1:18" ht="29" customHeight="1" x14ac:dyDescent="0.2">
      <c r="A14" s="194" t="s">
        <v>105</v>
      </c>
      <c r="B14" s="32">
        <v>9801</v>
      </c>
      <c r="C14" s="33" t="s">
        <v>41</v>
      </c>
      <c r="D14" s="34">
        <v>91357059</v>
      </c>
      <c r="E14" s="35" t="s">
        <v>42</v>
      </c>
      <c r="F14" s="35" t="s">
        <v>43</v>
      </c>
      <c r="G14" s="239">
        <f>0.937</f>
        <v>0.93700000000000006</v>
      </c>
      <c r="H14" s="230">
        <v>0.88260000000000005</v>
      </c>
      <c r="I14" s="230">
        <v>0.92310000000000003</v>
      </c>
      <c r="J14" s="228">
        <f t="shared" si="9"/>
        <v>0.86660000000000004</v>
      </c>
      <c r="K14" s="230">
        <f t="shared" si="10"/>
        <v>0.85860000000000003</v>
      </c>
      <c r="L14" s="61"/>
      <c r="M14" s="146"/>
      <c r="N14" s="147"/>
      <c r="O14" s="156"/>
      <c r="P14" s="39"/>
      <c r="Q14" s="40" t="str">
        <f t="shared" si="8"/>
        <v/>
      </c>
      <c r="R14" s="41"/>
    </row>
    <row r="15" spans="1:18" ht="29" customHeight="1" x14ac:dyDescent="0.2">
      <c r="A15" s="159" t="s">
        <v>138</v>
      </c>
      <c r="B15" s="32">
        <v>10421</v>
      </c>
      <c r="C15" s="33" t="s">
        <v>44</v>
      </c>
      <c r="D15" s="117">
        <v>91849410</v>
      </c>
      <c r="E15" s="45" t="s">
        <v>45</v>
      </c>
      <c r="F15" s="35" t="s">
        <v>46</v>
      </c>
      <c r="G15" s="226">
        <f>1.0472*1.005</f>
        <v>1.0524359999999997</v>
      </c>
      <c r="H15" s="227">
        <f>1.0034*1.005</f>
        <v>1.0084169999999999</v>
      </c>
      <c r="I15" s="227">
        <f>1.0354*1.005</f>
        <v>1.0405770000000001</v>
      </c>
      <c r="J15" s="228">
        <f t="shared" si="9"/>
        <v>0.99241699999999988</v>
      </c>
      <c r="K15" s="230">
        <f t="shared" si="10"/>
        <v>0.98441699999999988</v>
      </c>
      <c r="L15" s="61"/>
      <c r="M15" s="146"/>
      <c r="N15" s="147"/>
      <c r="O15" s="156"/>
      <c r="P15" s="39"/>
      <c r="Q15" s="40" t="str">
        <f t="shared" si="8"/>
        <v/>
      </c>
      <c r="R15" s="41"/>
    </row>
    <row r="16" spans="1:18" ht="29" customHeight="1" x14ac:dyDescent="0.2">
      <c r="A16" s="131" t="s">
        <v>140</v>
      </c>
      <c r="B16" s="32">
        <v>10528</v>
      </c>
      <c r="C16" s="33" t="s">
        <v>47</v>
      </c>
      <c r="D16" s="34" t="s">
        <v>48</v>
      </c>
      <c r="E16" s="45" t="s">
        <v>49</v>
      </c>
      <c r="F16" s="35" t="s">
        <v>50</v>
      </c>
      <c r="G16" s="227">
        <f>0.9897*1.005</f>
        <v>0.99464849999999994</v>
      </c>
      <c r="H16" s="227">
        <f>0.9561*1.005</f>
        <v>0.9608804999999998</v>
      </c>
      <c r="I16" s="227">
        <f>0.9787*1.005</f>
        <v>0.9835934999999999</v>
      </c>
      <c r="J16" s="228">
        <f t="shared" si="9"/>
        <v>0.94488049999999979</v>
      </c>
      <c r="K16" s="230">
        <f t="shared" si="10"/>
        <v>0.93688049999999978</v>
      </c>
      <c r="L16" s="61"/>
      <c r="M16" s="146"/>
      <c r="N16" s="147"/>
      <c r="O16" s="156"/>
      <c r="P16" s="39"/>
      <c r="Q16" s="40" t="str">
        <f t="shared" si="8"/>
        <v/>
      </c>
      <c r="R16" s="41"/>
    </row>
    <row r="17" spans="1:18" ht="29" customHeight="1" x14ac:dyDescent="0.2">
      <c r="A17" s="134" t="s">
        <v>105</v>
      </c>
      <c r="B17" s="32">
        <v>15028</v>
      </c>
      <c r="C17" s="33" t="s">
        <v>51</v>
      </c>
      <c r="D17" s="34" t="s">
        <v>52</v>
      </c>
      <c r="E17" s="35" t="s">
        <v>53</v>
      </c>
      <c r="F17" s="35" t="s">
        <v>54</v>
      </c>
      <c r="G17" s="230">
        <v>1.0379</v>
      </c>
      <c r="H17" s="230">
        <v>0.98650000000000004</v>
      </c>
      <c r="I17" s="230">
        <v>1.0278</v>
      </c>
      <c r="J17" s="228">
        <f t="shared" si="9"/>
        <v>0.97050000000000003</v>
      </c>
      <c r="K17" s="230">
        <f t="shared" si="10"/>
        <v>0.96250000000000002</v>
      </c>
      <c r="L17" s="61">
        <f>H17</f>
        <v>0.98650000000000004</v>
      </c>
      <c r="M17" s="146">
        <v>0.5</v>
      </c>
      <c r="N17" s="147"/>
      <c r="O17" s="156"/>
      <c r="P17" s="39"/>
      <c r="Q17" s="40">
        <f t="shared" si="8"/>
        <v>0</v>
      </c>
      <c r="R17" s="41" t="s">
        <v>121</v>
      </c>
    </row>
    <row r="18" spans="1:18" ht="29" customHeight="1" x14ac:dyDescent="0.2">
      <c r="A18" s="134" t="s">
        <v>105</v>
      </c>
      <c r="B18" s="32">
        <v>10482</v>
      </c>
      <c r="C18" s="33" t="s">
        <v>56</v>
      </c>
      <c r="D18" s="34">
        <v>95031701</v>
      </c>
      <c r="E18" s="35" t="s">
        <v>49</v>
      </c>
      <c r="F18" s="35" t="s">
        <v>110</v>
      </c>
      <c r="G18" s="240">
        <v>0.96289999999999998</v>
      </c>
      <c r="H18" s="230">
        <v>0.91649999999999998</v>
      </c>
      <c r="I18" s="230">
        <v>0.94950000000000001</v>
      </c>
      <c r="J18" s="228">
        <f t="shared" si="9"/>
        <v>0.90049999999999997</v>
      </c>
      <c r="K18" s="230">
        <f t="shared" si="10"/>
        <v>0.89249999999999996</v>
      </c>
      <c r="L18" s="61">
        <f>G18</f>
        <v>0.96289999999999998</v>
      </c>
      <c r="M18" s="146">
        <v>0.5</v>
      </c>
      <c r="N18" s="147">
        <v>0.6100578703703704</v>
      </c>
      <c r="O18" s="156">
        <f>IF(N18="","",N18-M18)</f>
        <v>0.1100578703703704</v>
      </c>
      <c r="P18" s="39">
        <f t="shared" ref="P18" si="11">IF(N18="","",SUM((HOUR(O18)*3600))+(MINUTE(O18)*60)+(SECOND(O18)))</f>
        <v>9509</v>
      </c>
      <c r="Q18" s="40">
        <f t="shared" si="8"/>
        <v>9156.2160999999996</v>
      </c>
      <c r="R18" s="196">
        <v>3</v>
      </c>
    </row>
    <row r="19" spans="1:18" ht="29" customHeight="1" x14ac:dyDescent="0.2">
      <c r="A19" s="171" t="s">
        <v>105</v>
      </c>
      <c r="B19" s="32">
        <v>12245</v>
      </c>
      <c r="C19" s="33" t="s">
        <v>57</v>
      </c>
      <c r="D19" s="34" t="s">
        <v>58</v>
      </c>
      <c r="E19" s="35" t="s">
        <v>59</v>
      </c>
      <c r="F19" s="35"/>
      <c r="G19" s="240">
        <v>0.97940000000000005</v>
      </c>
      <c r="H19" s="230">
        <v>0.92900000000000005</v>
      </c>
      <c r="I19" s="230">
        <v>0.97170000000000001</v>
      </c>
      <c r="J19" s="228">
        <f t="shared" si="9"/>
        <v>0.91300000000000003</v>
      </c>
      <c r="K19" s="230">
        <f t="shared" si="10"/>
        <v>0.90500000000000003</v>
      </c>
      <c r="L19" s="61"/>
      <c r="M19" s="146"/>
      <c r="N19" s="147"/>
      <c r="O19" s="156"/>
      <c r="P19" s="39"/>
      <c r="Q19" s="40" t="str">
        <f t="shared" si="8"/>
        <v/>
      </c>
      <c r="R19" s="196"/>
    </row>
    <row r="20" spans="1:18" ht="29" customHeight="1" x14ac:dyDescent="0.2">
      <c r="A20" s="131" t="s">
        <v>140</v>
      </c>
      <c r="B20" s="32">
        <v>16300</v>
      </c>
      <c r="C20" s="33" t="s">
        <v>60</v>
      </c>
      <c r="D20" s="34" t="s">
        <v>63</v>
      </c>
      <c r="E20" s="35" t="s">
        <v>62</v>
      </c>
      <c r="F20" s="35" t="s">
        <v>61</v>
      </c>
      <c r="G20" s="240"/>
      <c r="H20" s="227">
        <f>0.8581*1.005</f>
        <v>0.86239049999999984</v>
      </c>
      <c r="I20" s="230"/>
      <c r="J20" s="228">
        <f t="shared" si="9"/>
        <v>0.84639049999999982</v>
      </c>
      <c r="K20" s="230">
        <f t="shared" si="10"/>
        <v>0.83839049999999982</v>
      </c>
      <c r="L20" s="61">
        <f>H20</f>
        <v>0.86239049999999984</v>
      </c>
      <c r="M20" s="146">
        <v>0.5</v>
      </c>
      <c r="N20" s="147">
        <v>0.62665509259259256</v>
      </c>
      <c r="O20" s="156">
        <f>IF(N20="","",N20-M20)</f>
        <v>0.12665509259259256</v>
      </c>
      <c r="P20" s="39">
        <f t="shared" ref="P20" si="12">IF(N20="","",SUM((HOUR(O20)*3600))+(MINUTE(O20)*60)+(SECOND(O20)))</f>
        <v>10943</v>
      </c>
      <c r="Q20" s="40">
        <f t="shared" ref="Q20" si="13">IF(L20="","",P20*L20)</f>
        <v>9437.1392414999991</v>
      </c>
      <c r="R20" s="196">
        <v>4</v>
      </c>
    </row>
    <row r="21" spans="1:18" ht="29" customHeight="1" x14ac:dyDescent="0.2">
      <c r="A21" s="159" t="s">
        <v>141</v>
      </c>
      <c r="B21" s="32" t="s">
        <v>142</v>
      </c>
      <c r="C21" s="33" t="s">
        <v>64</v>
      </c>
      <c r="D21" s="34" t="s">
        <v>65</v>
      </c>
      <c r="E21" s="35" t="s">
        <v>66</v>
      </c>
      <c r="F21" s="35"/>
      <c r="G21" s="226">
        <v>0.84250000000000003</v>
      </c>
      <c r="H21" s="227">
        <v>0.80249999999999999</v>
      </c>
      <c r="I21" s="227">
        <v>0.79610000000000003</v>
      </c>
      <c r="J21" s="228">
        <f t="shared" si="9"/>
        <v>0.78649999999999998</v>
      </c>
      <c r="K21" s="230">
        <f t="shared" si="10"/>
        <v>0.77849999999999997</v>
      </c>
      <c r="L21" s="61"/>
      <c r="M21" s="146"/>
      <c r="N21" s="147"/>
      <c r="O21" s="156"/>
      <c r="P21" s="39"/>
      <c r="Q21" s="40" t="str">
        <f t="shared" si="8"/>
        <v/>
      </c>
      <c r="R21" s="196"/>
    </row>
    <row r="22" spans="1:18" ht="29" customHeight="1" x14ac:dyDescent="0.2">
      <c r="A22" s="140" t="s">
        <v>105</v>
      </c>
      <c r="B22" s="32">
        <v>1254</v>
      </c>
      <c r="C22" s="33" t="s">
        <v>79</v>
      </c>
      <c r="D22" s="34">
        <v>93499575</v>
      </c>
      <c r="E22" s="35" t="s">
        <v>19</v>
      </c>
      <c r="F22" s="35"/>
      <c r="G22" s="239"/>
      <c r="H22" s="230">
        <v>0.80310000000000004</v>
      </c>
      <c r="I22" s="230"/>
      <c r="J22" s="228">
        <f t="shared" si="9"/>
        <v>0.78710000000000002</v>
      </c>
      <c r="K22" s="230">
        <f t="shared" si="10"/>
        <v>0.77910000000000001</v>
      </c>
      <c r="L22" s="64"/>
      <c r="M22" s="146"/>
      <c r="N22" s="147"/>
      <c r="O22" s="156"/>
      <c r="P22" s="39"/>
      <c r="Q22" s="40" t="str">
        <f t="shared" si="8"/>
        <v/>
      </c>
      <c r="R22" s="196"/>
    </row>
    <row r="23" spans="1:18" ht="29" customHeight="1" x14ac:dyDescent="0.2">
      <c r="A23" s="159" t="s">
        <v>143</v>
      </c>
      <c r="B23" s="32">
        <v>6051</v>
      </c>
      <c r="C23" s="33" t="s">
        <v>83</v>
      </c>
      <c r="D23" s="34" t="s">
        <v>81</v>
      </c>
      <c r="E23" s="35" t="s">
        <v>82</v>
      </c>
      <c r="F23" s="35" t="s">
        <v>84</v>
      </c>
      <c r="G23" s="241">
        <v>0.9143</v>
      </c>
      <c r="H23" s="227">
        <v>0.88319999999999999</v>
      </c>
      <c r="I23" s="227">
        <v>0.90549999999999997</v>
      </c>
      <c r="J23" s="228">
        <f t="shared" si="9"/>
        <v>0.86719999999999997</v>
      </c>
      <c r="K23" s="230">
        <f t="shared" si="10"/>
        <v>0.85919999999999996</v>
      </c>
      <c r="L23" s="63"/>
      <c r="M23" s="146"/>
      <c r="N23" s="147"/>
      <c r="O23" s="156"/>
      <c r="P23" s="39"/>
      <c r="Q23" s="40" t="str">
        <f t="shared" si="8"/>
        <v/>
      </c>
      <c r="R23" s="196"/>
    </row>
    <row r="24" spans="1:18" ht="29" customHeight="1" x14ac:dyDescent="0.2">
      <c r="A24" s="140" t="s">
        <v>105</v>
      </c>
      <c r="B24" s="108">
        <v>10742</v>
      </c>
      <c r="C24" s="33" t="s">
        <v>86</v>
      </c>
      <c r="D24" s="96">
        <v>93030677</v>
      </c>
      <c r="E24" s="35" t="s">
        <v>55</v>
      </c>
      <c r="F24" s="95" t="s">
        <v>129</v>
      </c>
      <c r="G24" s="240">
        <v>0.96519999999999995</v>
      </c>
      <c r="H24" s="230">
        <v>0.91849999999999998</v>
      </c>
      <c r="I24" s="230">
        <v>0.95860000000000001</v>
      </c>
      <c r="J24" s="228">
        <f t="shared" si="9"/>
        <v>0.90249999999999997</v>
      </c>
      <c r="K24" s="230">
        <f t="shared" si="10"/>
        <v>0.89449999999999996</v>
      </c>
      <c r="L24" s="63"/>
      <c r="M24" s="146"/>
      <c r="N24" s="147"/>
      <c r="O24" s="156"/>
      <c r="P24" s="39"/>
      <c r="Q24" s="40" t="str">
        <f t="shared" si="8"/>
        <v/>
      </c>
      <c r="R24" s="196"/>
    </row>
    <row r="25" spans="1:18" ht="29" customHeight="1" x14ac:dyDescent="0.2">
      <c r="A25" s="140" t="s">
        <v>105</v>
      </c>
      <c r="B25" s="108">
        <v>11168</v>
      </c>
      <c r="C25" s="33" t="s">
        <v>95</v>
      </c>
      <c r="D25" s="96">
        <v>93030679</v>
      </c>
      <c r="E25" s="35" t="s">
        <v>94</v>
      </c>
      <c r="F25" s="95" t="s">
        <v>102</v>
      </c>
      <c r="G25" s="240">
        <v>0.99270000000000003</v>
      </c>
      <c r="H25" s="230">
        <v>0.94269999999999998</v>
      </c>
      <c r="I25" s="230">
        <v>0.98509999999999998</v>
      </c>
      <c r="J25" s="228">
        <f t="shared" si="9"/>
        <v>0.92669999999999997</v>
      </c>
      <c r="K25" s="230">
        <f t="shared" si="10"/>
        <v>0.91869999999999996</v>
      </c>
      <c r="L25" s="63">
        <f>G25</f>
        <v>0.99270000000000003</v>
      </c>
      <c r="M25" s="146">
        <v>0.5</v>
      </c>
      <c r="N25" s="147">
        <v>0.60093750000000001</v>
      </c>
      <c r="O25" s="156">
        <f>IF(N25="","",N25-M25)</f>
        <v>0.10093750000000001</v>
      </c>
      <c r="P25" s="39">
        <f t="shared" ref="P25" si="14">IF(N25="","",SUM((HOUR(O25)*3600))+(MINUTE(O25)*60)+(SECOND(O25)))</f>
        <v>8721</v>
      </c>
      <c r="Q25" s="40">
        <f t="shared" ref="Q25" si="15">IF(L25="","",P25*L25)</f>
        <v>8657.3366999999998</v>
      </c>
      <c r="R25" s="221">
        <v>1</v>
      </c>
    </row>
    <row r="26" spans="1:18" ht="29" customHeight="1" x14ac:dyDescent="0.2">
      <c r="A26" s="140" t="s">
        <v>105</v>
      </c>
      <c r="B26" s="118">
        <v>6609</v>
      </c>
      <c r="C26" s="119" t="s">
        <v>106</v>
      </c>
      <c r="D26" s="120"/>
      <c r="E26" s="121" t="s">
        <v>148</v>
      </c>
      <c r="F26" s="122" t="s">
        <v>101</v>
      </c>
      <c r="G26" s="242">
        <v>0.96699999999999997</v>
      </c>
      <c r="H26" s="243">
        <v>0.93179999999999996</v>
      </c>
      <c r="I26" s="243">
        <v>0.96030000000000004</v>
      </c>
      <c r="J26" s="228">
        <f t="shared" si="9"/>
        <v>0.91579999999999995</v>
      </c>
      <c r="K26" s="230">
        <f t="shared" si="10"/>
        <v>0.90779999999999994</v>
      </c>
      <c r="L26" s="125"/>
      <c r="M26" s="146"/>
      <c r="N26" s="147"/>
      <c r="O26" s="156"/>
      <c r="P26" s="39"/>
      <c r="Q26" s="40" t="str">
        <f t="shared" si="8"/>
        <v/>
      </c>
      <c r="R26" s="221"/>
    </row>
    <row r="27" spans="1:18" ht="29" customHeight="1" x14ac:dyDescent="0.2">
      <c r="A27" s="140" t="s">
        <v>105</v>
      </c>
      <c r="B27" s="108">
        <v>5961</v>
      </c>
      <c r="C27" s="33" t="s">
        <v>74</v>
      </c>
      <c r="D27" s="34" t="s">
        <v>111</v>
      </c>
      <c r="E27" s="35" t="s">
        <v>147</v>
      </c>
      <c r="F27" s="166" t="s">
        <v>118</v>
      </c>
      <c r="G27" s="170">
        <v>0.84650000000000003</v>
      </c>
      <c r="H27" s="170">
        <v>0.82299999999999995</v>
      </c>
      <c r="I27" s="170">
        <v>0.83830000000000005</v>
      </c>
      <c r="J27" s="228">
        <f t="shared" si="9"/>
        <v>0.80699999999999994</v>
      </c>
      <c r="K27" s="230">
        <f t="shared" si="10"/>
        <v>0.79899999999999993</v>
      </c>
      <c r="L27" s="125">
        <f>H27</f>
        <v>0.82299999999999995</v>
      </c>
      <c r="M27" s="146">
        <v>0.5</v>
      </c>
      <c r="N27" s="147">
        <v>0.62296296296296294</v>
      </c>
      <c r="O27" s="156">
        <f>IF(N27="","",N27-M27)</f>
        <v>0.12296296296296294</v>
      </c>
      <c r="P27" s="39">
        <f t="shared" ref="P27" si="16">IF(N27="","",SUM((HOUR(O27)*3600))+(MINUTE(O27)*60)+(SECOND(O27)))</f>
        <v>10624</v>
      </c>
      <c r="Q27" s="40">
        <f t="shared" ref="Q27" si="17">IF(L27="","",P27*L27)</f>
        <v>8743.5519999999997</v>
      </c>
      <c r="R27" s="221">
        <v>2</v>
      </c>
    </row>
    <row r="28" spans="1:18" ht="29" customHeight="1" x14ac:dyDescent="0.2">
      <c r="A28" s="160" t="s">
        <v>130</v>
      </c>
      <c r="B28" s="144">
        <v>5400</v>
      </c>
      <c r="C28" s="49" t="s">
        <v>126</v>
      </c>
      <c r="D28" s="49"/>
      <c r="E28" s="49" t="s">
        <v>127</v>
      </c>
      <c r="F28" s="49"/>
      <c r="G28" s="207">
        <v>0.91010000000000002</v>
      </c>
      <c r="H28" s="207">
        <v>0.87649999999999995</v>
      </c>
      <c r="I28" s="207">
        <v>0.89490000000000003</v>
      </c>
      <c r="J28" s="228">
        <f t="shared" si="9"/>
        <v>0.86049999999999993</v>
      </c>
      <c r="K28" s="230">
        <f t="shared" si="10"/>
        <v>0.85249999999999992</v>
      </c>
      <c r="L28" s="125"/>
      <c r="M28" s="146"/>
      <c r="N28" s="147"/>
      <c r="O28" s="156"/>
      <c r="P28" s="39"/>
      <c r="Q28" s="40" t="str">
        <f t="shared" si="8"/>
        <v/>
      </c>
      <c r="R28" s="221"/>
    </row>
    <row r="29" spans="1:18" ht="29" customHeight="1" x14ac:dyDescent="0.2">
      <c r="A29" s="141"/>
      <c r="B29" s="144"/>
      <c r="C29" s="49"/>
      <c r="D29" s="49"/>
      <c r="E29" s="49"/>
      <c r="F29" s="49"/>
      <c r="G29" s="49"/>
      <c r="H29" s="49"/>
      <c r="I29" s="49"/>
      <c r="J29" s="49"/>
      <c r="K29" s="260"/>
      <c r="L29" s="49"/>
      <c r="M29" s="154"/>
      <c r="N29" s="154"/>
      <c r="O29" s="153"/>
      <c r="P29" s="39" t="str">
        <f t="shared" ref="P29:P31" si="18">IF(N29="","",SUM((HOUR(O29)*3600))+(MINUTE(O29)*60)+(SECOND(O29)))</f>
        <v/>
      </c>
      <c r="Q29" s="40" t="str">
        <f t="shared" si="8"/>
        <v/>
      </c>
      <c r="R29" s="221"/>
    </row>
    <row r="30" spans="1:18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260"/>
      <c r="L30" s="49"/>
      <c r="M30" s="155"/>
      <c r="N30" s="155"/>
      <c r="O30" s="246" t="str">
        <f t="shared" ref="O30:O31" si="19">IF(N30="","",N30-M30)</f>
        <v/>
      </c>
      <c r="P30" s="39" t="str">
        <f t="shared" si="18"/>
        <v/>
      </c>
      <c r="Q30" s="40" t="str">
        <f t="shared" si="8"/>
        <v/>
      </c>
      <c r="R30" s="252"/>
    </row>
    <row r="31" spans="1:18" x14ac:dyDescent="0.2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260"/>
      <c r="L31" s="49"/>
      <c r="M31" s="155"/>
      <c r="N31" s="155"/>
      <c r="O31" s="156" t="str">
        <f t="shared" si="19"/>
        <v/>
      </c>
      <c r="P31" s="39" t="str">
        <f t="shared" si="18"/>
        <v/>
      </c>
      <c r="Q31" s="40" t="str">
        <f t="shared" si="8"/>
        <v/>
      </c>
      <c r="R31" s="252"/>
    </row>
  </sheetData>
  <pageMargins left="0" right="0" top="0.74803149606299213" bottom="0.74803149606299213" header="0.31496062992125984" footer="0.31496062992125984"/>
  <pageSetup paperSize="9" scale="63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K30"/>
  <sheetViews>
    <sheetView zoomScale="90" zoomScaleNormal="90" workbookViewId="0">
      <selection activeCell="R20" sqref="R20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  <col min="7" max="7" width="11.33203125" customWidth="1"/>
    <col min="8" max="9" width="11.83203125" customWidth="1"/>
    <col min="10" max="10" width="8" customWidth="1"/>
  </cols>
  <sheetData>
    <row r="1" spans="1:11" ht="17" thickBot="1" x14ac:dyDescent="0.25">
      <c r="A1" s="1" t="s">
        <v>107</v>
      </c>
      <c r="B1" s="2" t="s">
        <v>71</v>
      </c>
      <c r="C1" s="2"/>
      <c r="D1" s="3"/>
      <c r="E1" s="2"/>
      <c r="F1" s="2"/>
      <c r="G1" s="2"/>
      <c r="H1" s="2"/>
      <c r="I1" s="2"/>
      <c r="J1" s="369"/>
    </row>
    <row r="2" spans="1:11" ht="16" thickBot="1" x14ac:dyDescent="0.25">
      <c r="A2" s="5" t="s">
        <v>0</v>
      </c>
      <c r="B2" s="6"/>
      <c r="C2" s="6"/>
      <c r="D2" s="6"/>
      <c r="E2" s="7"/>
      <c r="F2" s="8" t="s">
        <v>144</v>
      </c>
      <c r="G2" s="223">
        <v>9</v>
      </c>
      <c r="H2" s="223">
        <v>7</v>
      </c>
      <c r="I2" s="223">
        <v>7</v>
      </c>
      <c r="J2" s="370" t="s">
        <v>166</v>
      </c>
      <c r="K2" s="371"/>
    </row>
    <row r="3" spans="1:11" ht="16" thickBot="1" x14ac:dyDescent="0.25">
      <c r="A3" s="17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47" t="s">
        <v>92</v>
      </c>
      <c r="H3" s="47" t="s">
        <v>92</v>
      </c>
      <c r="I3" s="47" t="s">
        <v>92</v>
      </c>
      <c r="J3" s="372"/>
      <c r="K3" s="377" t="s">
        <v>167</v>
      </c>
    </row>
    <row r="4" spans="1:11" ht="17" thickBot="1" x14ac:dyDescent="0.25">
      <c r="A4" s="25" t="s">
        <v>17</v>
      </c>
      <c r="B4" s="26"/>
      <c r="C4" s="26"/>
      <c r="D4" s="27"/>
      <c r="E4" s="28"/>
      <c r="F4" s="28"/>
      <c r="G4" s="201">
        <v>45055</v>
      </c>
      <c r="H4" s="201">
        <v>45118</v>
      </c>
      <c r="I4" s="201">
        <v>45167</v>
      </c>
      <c r="J4" s="374"/>
      <c r="K4" s="373"/>
    </row>
    <row r="5" spans="1:11" ht="29" customHeight="1" x14ac:dyDescent="0.2">
      <c r="A5" s="160" t="s">
        <v>130</v>
      </c>
      <c r="B5" s="32">
        <v>87</v>
      </c>
      <c r="C5" s="33" t="s">
        <v>72</v>
      </c>
      <c r="D5" s="34">
        <v>91769973</v>
      </c>
      <c r="E5" s="65" t="s">
        <v>73</v>
      </c>
      <c r="F5" s="35"/>
      <c r="G5" s="164"/>
      <c r="H5" s="164"/>
      <c r="I5" s="248"/>
      <c r="J5" s="375"/>
      <c r="K5" s="377"/>
    </row>
    <row r="6" spans="1:11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172"/>
      <c r="H6" s="164"/>
      <c r="I6" s="366">
        <v>1</v>
      </c>
      <c r="J6" s="375"/>
      <c r="K6" s="377"/>
    </row>
    <row r="7" spans="1:11" ht="29" customHeight="1" x14ac:dyDescent="0.2">
      <c r="A7" s="134" t="s">
        <v>134</v>
      </c>
      <c r="B7" s="32">
        <v>5828</v>
      </c>
      <c r="C7" s="35" t="s">
        <v>76</v>
      </c>
      <c r="D7" s="93" t="s">
        <v>77</v>
      </c>
      <c r="E7" s="65" t="s">
        <v>153</v>
      </c>
      <c r="F7" s="35" t="s">
        <v>78</v>
      </c>
      <c r="G7" s="172">
        <v>1</v>
      </c>
      <c r="H7" s="164"/>
      <c r="I7" s="366">
        <v>2</v>
      </c>
      <c r="J7" s="375"/>
      <c r="K7" s="377"/>
    </row>
    <row r="8" spans="1:11" ht="29" customHeight="1" x14ac:dyDescent="0.2">
      <c r="A8" s="171" t="s">
        <v>135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172"/>
      <c r="H8" s="164"/>
      <c r="I8" s="366">
        <v>4</v>
      </c>
      <c r="J8" s="375"/>
      <c r="K8" s="377"/>
    </row>
    <row r="9" spans="1:11" ht="29" customHeight="1" thickBot="1" x14ac:dyDescent="0.25">
      <c r="A9" s="213" t="s">
        <v>135</v>
      </c>
      <c r="B9" s="73">
        <v>6693</v>
      </c>
      <c r="C9" s="74" t="s">
        <v>28</v>
      </c>
      <c r="D9" s="280" t="s">
        <v>152</v>
      </c>
      <c r="E9" s="65" t="s">
        <v>153</v>
      </c>
      <c r="F9" s="76" t="s">
        <v>30</v>
      </c>
      <c r="G9" s="190"/>
      <c r="H9" s="189">
        <v>1</v>
      </c>
      <c r="I9" s="255">
        <v>3</v>
      </c>
      <c r="J9" s="375"/>
      <c r="K9" s="377"/>
    </row>
    <row r="10" spans="1:11" ht="29" customHeight="1" thickBot="1" x14ac:dyDescent="0.25">
      <c r="A10" s="138"/>
      <c r="B10" s="83"/>
      <c r="C10" s="84"/>
      <c r="D10" s="85"/>
      <c r="E10" s="86"/>
      <c r="F10" s="87"/>
      <c r="G10" s="190"/>
      <c r="H10" s="189"/>
      <c r="I10" s="367"/>
      <c r="J10" s="375"/>
      <c r="K10" s="377"/>
    </row>
    <row r="11" spans="1:11" ht="29" customHeight="1" x14ac:dyDescent="0.2">
      <c r="A11" s="143" t="s">
        <v>137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172"/>
      <c r="H11" s="172"/>
      <c r="I11" s="366"/>
      <c r="J11" s="375"/>
      <c r="K11" s="377"/>
    </row>
    <row r="12" spans="1:11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172">
        <v>3</v>
      </c>
      <c r="H12" s="164">
        <v>1</v>
      </c>
      <c r="I12" s="366">
        <v>3</v>
      </c>
      <c r="J12" s="376">
        <v>7</v>
      </c>
      <c r="K12" s="377">
        <v>1</v>
      </c>
    </row>
    <row r="13" spans="1:11" ht="29" customHeight="1" x14ac:dyDescent="0.2">
      <c r="A13" s="159" t="s">
        <v>139</v>
      </c>
      <c r="B13" s="32">
        <v>15551</v>
      </c>
      <c r="C13" s="33" t="s">
        <v>35</v>
      </c>
      <c r="D13" s="43">
        <v>91747027</v>
      </c>
      <c r="E13" s="44" t="s">
        <v>36</v>
      </c>
      <c r="F13" s="35" t="s">
        <v>37</v>
      </c>
      <c r="G13" s="172" t="s">
        <v>121</v>
      </c>
      <c r="H13" s="164"/>
      <c r="I13" s="366" t="s">
        <v>121</v>
      </c>
      <c r="J13" s="375"/>
      <c r="K13" s="377"/>
    </row>
    <row r="14" spans="1:11" ht="29" customHeight="1" x14ac:dyDescent="0.2">
      <c r="A14" s="194" t="s">
        <v>105</v>
      </c>
      <c r="B14" s="32">
        <v>9801</v>
      </c>
      <c r="C14" s="33" t="s">
        <v>41</v>
      </c>
      <c r="D14" s="34">
        <v>91357059</v>
      </c>
      <c r="E14" s="35" t="s">
        <v>42</v>
      </c>
      <c r="F14" s="35" t="s">
        <v>43</v>
      </c>
      <c r="G14" s="172">
        <v>5</v>
      </c>
      <c r="H14" s="164">
        <v>3</v>
      </c>
      <c r="I14" s="366"/>
      <c r="J14" s="375"/>
      <c r="K14" s="377"/>
    </row>
    <row r="15" spans="1:11" ht="29" customHeight="1" x14ac:dyDescent="0.2">
      <c r="A15" s="159" t="s">
        <v>138</v>
      </c>
      <c r="B15" s="32">
        <v>10421</v>
      </c>
      <c r="C15" s="33" t="s">
        <v>44</v>
      </c>
      <c r="D15" s="117">
        <v>91849410</v>
      </c>
      <c r="E15" s="45" t="s">
        <v>45</v>
      </c>
      <c r="F15" s="35" t="s">
        <v>46</v>
      </c>
      <c r="G15" s="172"/>
      <c r="H15" s="164"/>
      <c r="I15" s="366"/>
      <c r="J15" s="375"/>
      <c r="K15" s="377"/>
    </row>
    <row r="16" spans="1:11" ht="29" customHeight="1" x14ac:dyDescent="0.2">
      <c r="A16" s="131" t="s">
        <v>140</v>
      </c>
      <c r="B16" s="32">
        <v>10528</v>
      </c>
      <c r="C16" s="33" t="s">
        <v>47</v>
      </c>
      <c r="D16" s="34" t="s">
        <v>48</v>
      </c>
      <c r="E16" s="45" t="s">
        <v>49</v>
      </c>
      <c r="F16" s="35" t="s">
        <v>50</v>
      </c>
      <c r="G16" s="172"/>
      <c r="H16" s="164"/>
      <c r="I16" s="366"/>
      <c r="J16" s="375"/>
      <c r="K16" s="377"/>
    </row>
    <row r="17" spans="1:11" ht="29" customHeight="1" x14ac:dyDescent="0.2">
      <c r="A17" s="134" t="s">
        <v>105</v>
      </c>
      <c r="B17" s="32">
        <v>15028</v>
      </c>
      <c r="C17" s="33" t="s">
        <v>51</v>
      </c>
      <c r="D17" s="34" t="s">
        <v>52</v>
      </c>
      <c r="E17" s="35" t="s">
        <v>53</v>
      </c>
      <c r="F17" s="35" t="s">
        <v>54</v>
      </c>
      <c r="G17" s="172"/>
      <c r="H17" s="164"/>
      <c r="I17" s="366">
        <v>4</v>
      </c>
      <c r="J17" s="375"/>
      <c r="K17" s="377"/>
    </row>
    <row r="18" spans="1:11" ht="29" customHeight="1" x14ac:dyDescent="0.2">
      <c r="A18" s="134" t="s">
        <v>105</v>
      </c>
      <c r="B18" s="32">
        <v>10482</v>
      </c>
      <c r="C18" s="33" t="s">
        <v>56</v>
      </c>
      <c r="D18" s="34">
        <v>95031701</v>
      </c>
      <c r="E18" s="35" t="s">
        <v>49</v>
      </c>
      <c r="F18" s="35" t="s">
        <v>110</v>
      </c>
      <c r="G18" s="172">
        <v>2</v>
      </c>
      <c r="H18" s="164">
        <v>2</v>
      </c>
      <c r="I18" s="248">
        <v>5</v>
      </c>
      <c r="J18" s="376">
        <v>9</v>
      </c>
      <c r="K18" s="377">
        <v>2</v>
      </c>
    </row>
    <row r="19" spans="1:11" ht="29" customHeight="1" x14ac:dyDescent="0.2">
      <c r="A19" s="171" t="s">
        <v>105</v>
      </c>
      <c r="B19" s="32">
        <v>12245</v>
      </c>
      <c r="C19" s="33" t="s">
        <v>57</v>
      </c>
      <c r="D19" s="34" t="s">
        <v>58</v>
      </c>
      <c r="E19" s="35" t="s">
        <v>59</v>
      </c>
      <c r="F19" s="35"/>
      <c r="G19" s="172"/>
      <c r="H19" s="164"/>
      <c r="I19" s="248"/>
      <c r="J19" s="375"/>
      <c r="K19" s="377"/>
    </row>
    <row r="20" spans="1:11" ht="29" customHeight="1" x14ac:dyDescent="0.2">
      <c r="A20" s="131" t="s">
        <v>140</v>
      </c>
      <c r="B20" s="32">
        <v>16300</v>
      </c>
      <c r="C20" s="33" t="s">
        <v>60</v>
      </c>
      <c r="D20" s="34" t="s">
        <v>63</v>
      </c>
      <c r="E20" s="35" t="s">
        <v>62</v>
      </c>
      <c r="F20" s="35" t="s">
        <v>61</v>
      </c>
      <c r="G20" s="172"/>
      <c r="H20" s="164"/>
      <c r="I20" s="248"/>
      <c r="J20" s="375"/>
      <c r="K20" s="377"/>
    </row>
    <row r="21" spans="1:11" ht="29" customHeight="1" x14ac:dyDescent="0.2">
      <c r="A21" s="159" t="s">
        <v>141</v>
      </c>
      <c r="B21" s="32" t="s">
        <v>142</v>
      </c>
      <c r="C21" s="33" t="s">
        <v>64</v>
      </c>
      <c r="D21" s="34" t="s">
        <v>65</v>
      </c>
      <c r="E21" s="35" t="s">
        <v>66</v>
      </c>
      <c r="F21" s="35"/>
      <c r="G21" s="172"/>
      <c r="H21" s="164"/>
      <c r="I21" s="248"/>
      <c r="J21" s="375"/>
      <c r="K21" s="377"/>
    </row>
    <row r="22" spans="1:11" ht="29" customHeight="1" x14ac:dyDescent="0.2">
      <c r="A22" s="140" t="s">
        <v>105</v>
      </c>
      <c r="B22" s="32">
        <v>1254</v>
      </c>
      <c r="C22" s="33" t="s">
        <v>79</v>
      </c>
      <c r="D22" s="34">
        <v>93499575</v>
      </c>
      <c r="E22" s="35" t="s">
        <v>19</v>
      </c>
      <c r="F22" s="35"/>
      <c r="G22" s="172"/>
      <c r="H22" s="164"/>
      <c r="I22" s="248"/>
      <c r="J22" s="375"/>
      <c r="K22" s="377"/>
    </row>
    <row r="23" spans="1:11" ht="29" customHeight="1" x14ac:dyDescent="0.2">
      <c r="A23" s="159" t="s">
        <v>143</v>
      </c>
      <c r="B23" s="32">
        <v>6051</v>
      </c>
      <c r="C23" s="33" t="s">
        <v>83</v>
      </c>
      <c r="D23" s="34" t="s">
        <v>81</v>
      </c>
      <c r="E23" s="35" t="s">
        <v>82</v>
      </c>
      <c r="F23" s="35" t="s">
        <v>84</v>
      </c>
      <c r="G23" s="172">
        <v>6</v>
      </c>
      <c r="H23" s="164"/>
      <c r="I23" s="248"/>
      <c r="J23" s="375"/>
      <c r="K23" s="377"/>
    </row>
    <row r="24" spans="1:11" ht="29" customHeight="1" x14ac:dyDescent="0.2">
      <c r="A24" s="140" t="s">
        <v>105</v>
      </c>
      <c r="B24" s="108">
        <v>10742</v>
      </c>
      <c r="C24" s="33" t="s">
        <v>86</v>
      </c>
      <c r="D24" s="96">
        <v>93030677</v>
      </c>
      <c r="E24" s="35" t="s">
        <v>55</v>
      </c>
      <c r="F24" s="95" t="s">
        <v>129</v>
      </c>
      <c r="G24" s="200">
        <v>8</v>
      </c>
      <c r="H24" s="164"/>
      <c r="I24" s="248">
        <v>7</v>
      </c>
      <c r="J24" s="375"/>
      <c r="K24" s="377"/>
    </row>
    <row r="25" spans="1:11" ht="29" customHeight="1" x14ac:dyDescent="0.2">
      <c r="A25" s="140" t="s">
        <v>105</v>
      </c>
      <c r="B25" s="108">
        <v>11168</v>
      </c>
      <c r="C25" s="33" t="s">
        <v>95</v>
      </c>
      <c r="D25" s="96">
        <v>93030679</v>
      </c>
      <c r="E25" s="35" t="s">
        <v>94</v>
      </c>
      <c r="F25" s="95" t="s">
        <v>102</v>
      </c>
      <c r="G25" s="200">
        <v>1</v>
      </c>
      <c r="H25" s="166"/>
      <c r="I25" s="368">
        <v>1</v>
      </c>
      <c r="J25" s="375"/>
      <c r="K25" s="377"/>
    </row>
    <row r="26" spans="1:11" ht="29" customHeight="1" x14ac:dyDescent="0.2">
      <c r="A26" s="140" t="s">
        <v>105</v>
      </c>
      <c r="B26" s="118">
        <v>6609</v>
      </c>
      <c r="C26" s="119" t="s">
        <v>106</v>
      </c>
      <c r="D26" s="120"/>
      <c r="E26" s="121" t="s">
        <v>148</v>
      </c>
      <c r="F26" s="122" t="s">
        <v>101</v>
      </c>
      <c r="G26" s="200">
        <v>7</v>
      </c>
      <c r="H26" s="166"/>
      <c r="I26" s="368">
        <v>6</v>
      </c>
      <c r="J26" s="375"/>
      <c r="K26" s="377"/>
    </row>
    <row r="27" spans="1:11" ht="29" customHeight="1" x14ac:dyDescent="0.2">
      <c r="A27" s="140" t="s">
        <v>105</v>
      </c>
      <c r="B27" s="108">
        <v>5961</v>
      </c>
      <c r="C27" s="33" t="s">
        <v>74</v>
      </c>
      <c r="D27" s="34" t="s">
        <v>111</v>
      </c>
      <c r="E27" s="35" t="s">
        <v>147</v>
      </c>
      <c r="F27" s="166" t="s">
        <v>118</v>
      </c>
      <c r="G27" s="200">
        <v>4</v>
      </c>
      <c r="H27" s="249">
        <v>4</v>
      </c>
      <c r="I27" s="368">
        <v>2</v>
      </c>
      <c r="J27" s="379">
        <v>10</v>
      </c>
      <c r="K27" s="377">
        <v>3</v>
      </c>
    </row>
    <row r="28" spans="1:11" ht="29" customHeight="1" thickBot="1" x14ac:dyDescent="0.25">
      <c r="A28" s="160" t="s">
        <v>130</v>
      </c>
      <c r="B28" s="144">
        <v>5400</v>
      </c>
      <c r="C28" s="49" t="s">
        <v>126</v>
      </c>
      <c r="D28" s="49"/>
      <c r="E28" s="49" t="s">
        <v>127</v>
      </c>
      <c r="F28" s="49"/>
      <c r="G28" s="49"/>
      <c r="H28" s="166"/>
      <c r="I28" s="368"/>
      <c r="J28" s="375"/>
      <c r="K28" s="378"/>
    </row>
    <row r="29" spans="1:11" ht="29" customHeight="1" x14ac:dyDescent="0.2">
      <c r="A29" s="141"/>
      <c r="B29" s="144"/>
      <c r="C29" s="49"/>
      <c r="D29" s="49"/>
      <c r="E29" s="49"/>
      <c r="F29" s="49"/>
      <c r="G29" s="49"/>
    </row>
    <row r="30" spans="1:11" ht="29" customHeight="1" x14ac:dyDescent="0.2">
      <c r="A30" s="141"/>
      <c r="B30" s="144"/>
      <c r="C30" s="49"/>
      <c r="D30" s="49"/>
      <c r="E30" s="49"/>
      <c r="F30" s="49"/>
      <c r="G30" s="49"/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3FC9A-1BEE-764F-9FD1-FE85FE63A93F}">
  <sheetPr>
    <tabColor rgb="FFFFFF00"/>
    <pageSetUpPr fitToPage="1"/>
  </sheetPr>
  <dimension ref="A1:R37"/>
  <sheetViews>
    <sheetView zoomScale="90" zoomScaleNormal="90" workbookViewId="0">
      <selection activeCell="L14" sqref="L14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  <col min="18" max="18" width="10.6640625" style="53"/>
  </cols>
  <sheetData>
    <row r="1" spans="1:18" ht="17" thickBot="1" x14ac:dyDescent="0.25">
      <c r="A1" s="128" t="s">
        <v>107</v>
      </c>
      <c r="B1" s="2" t="s">
        <v>91</v>
      </c>
      <c r="C1" s="2"/>
      <c r="D1" s="3"/>
      <c r="E1" s="2"/>
      <c r="F1" s="2"/>
      <c r="G1" s="4"/>
      <c r="H1" s="4"/>
      <c r="I1" s="4"/>
      <c r="J1" s="4"/>
      <c r="K1" s="4"/>
      <c r="L1" s="2"/>
      <c r="M1" s="2"/>
      <c r="N1" s="2"/>
      <c r="O1" s="2"/>
      <c r="P1" s="2"/>
      <c r="Q1" s="2"/>
      <c r="R1" s="4"/>
    </row>
    <row r="2" spans="1:18" ht="16" thickBot="1" x14ac:dyDescent="0.25">
      <c r="A2" s="129" t="s">
        <v>0</v>
      </c>
      <c r="B2" s="6" t="s">
        <v>122</v>
      </c>
      <c r="C2" s="84"/>
      <c r="D2" s="6"/>
      <c r="E2" s="7"/>
      <c r="F2" s="8" t="s">
        <v>1</v>
      </c>
      <c r="G2" s="9">
        <v>11</v>
      </c>
      <c r="H2" s="9" t="s">
        <v>123</v>
      </c>
      <c r="I2" s="10" t="s">
        <v>2</v>
      </c>
      <c r="J2" s="178">
        <v>45048</v>
      </c>
      <c r="K2" s="11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8" ht="29" thickBot="1" x14ac:dyDescent="0.25">
      <c r="A3" s="132" t="s">
        <v>3</v>
      </c>
      <c r="B3" s="18" t="s">
        <v>4</v>
      </c>
      <c r="C3" s="19"/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1" t="s">
        <v>9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8" ht="17" thickBot="1" x14ac:dyDescent="0.25">
      <c r="A4" s="130" t="s">
        <v>17</v>
      </c>
      <c r="B4" s="26"/>
      <c r="C4" s="26"/>
      <c r="D4" s="27"/>
      <c r="E4" s="28"/>
      <c r="F4" s="28"/>
      <c r="G4" s="29"/>
      <c r="H4" s="29"/>
      <c r="I4" s="29"/>
      <c r="J4" s="29"/>
      <c r="K4" s="2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8" ht="29" customHeight="1" x14ac:dyDescent="0.2">
      <c r="A5" s="133"/>
      <c r="B5" s="32">
        <v>87</v>
      </c>
      <c r="C5" s="33" t="s">
        <v>72</v>
      </c>
      <c r="D5" s="34">
        <v>91769973</v>
      </c>
      <c r="E5" s="65" t="s">
        <v>73</v>
      </c>
      <c r="F5" s="35"/>
      <c r="G5" s="36">
        <v>0.88190000000000002</v>
      </c>
      <c r="H5" s="37">
        <v>0.8569</v>
      </c>
      <c r="I5" s="37"/>
      <c r="J5" s="115">
        <v>-1.6E-2</v>
      </c>
      <c r="K5" s="38">
        <v>-2.4E-2</v>
      </c>
      <c r="L5" s="61"/>
      <c r="M5" s="146"/>
      <c r="N5" s="147"/>
      <c r="O5" s="156" t="str">
        <f>IF(N5="","",N5-M5)</f>
        <v/>
      </c>
      <c r="P5" s="39" t="str">
        <f>IF(N5="","",SUM((HOUR(O5)*3600))+(MINUTE(O5)*60)+(SECOND(O5)))</f>
        <v/>
      </c>
      <c r="Q5" s="40" t="str">
        <f>IF(L5="","",P5*L5)</f>
        <v/>
      </c>
      <c r="R5" s="41"/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115">
        <v>0.90380000000000005</v>
      </c>
      <c r="H6" s="115">
        <v>0.86890000000000001</v>
      </c>
      <c r="I6" s="115">
        <v>0.89670000000000005</v>
      </c>
      <c r="J6" s="115">
        <v>-1.6E-2</v>
      </c>
      <c r="K6" s="38">
        <v>-2.4E-2</v>
      </c>
      <c r="L6" s="61"/>
      <c r="M6" s="146"/>
      <c r="N6" s="147"/>
      <c r="O6" s="156" t="str">
        <f t="shared" ref="O6:O14" si="0">IF(N6="","",N6-M6)</f>
        <v/>
      </c>
      <c r="P6" s="39" t="str">
        <f t="shared" ref="P6:P14" si="1">IF(N6="","",SUM((HOUR(O6)*3600))+(MINUTE(O6)*60)+(SECOND(O6)))</f>
        <v/>
      </c>
      <c r="Q6" s="40" t="str">
        <f t="shared" ref="Q6:Q14" si="2">IF(L6="","",P6*L6)</f>
        <v/>
      </c>
      <c r="R6" s="41">
        <v>1</v>
      </c>
    </row>
    <row r="7" spans="1:18" ht="29" customHeight="1" x14ac:dyDescent="0.2">
      <c r="A7" s="135"/>
      <c r="B7" s="32">
        <v>5628</v>
      </c>
      <c r="C7" s="35" t="s">
        <v>76</v>
      </c>
      <c r="D7" s="93" t="s">
        <v>77</v>
      </c>
      <c r="E7" s="65" t="s">
        <v>153</v>
      </c>
      <c r="F7" s="35" t="s">
        <v>78</v>
      </c>
      <c r="G7" s="115">
        <v>0.90380000000000005</v>
      </c>
      <c r="H7" s="115">
        <v>0.86890000000000001</v>
      </c>
      <c r="I7" s="115">
        <v>0.89670000000000005</v>
      </c>
      <c r="J7" s="115">
        <v>-1.6E-2</v>
      </c>
      <c r="K7" s="38">
        <v>-2.4E-2</v>
      </c>
      <c r="L7" s="61"/>
      <c r="M7" s="146"/>
      <c r="N7" s="147"/>
      <c r="O7" s="156" t="str">
        <f t="shared" si="0"/>
        <v/>
      </c>
      <c r="P7" s="39" t="str">
        <f t="shared" si="1"/>
        <v/>
      </c>
      <c r="Q7" s="40" t="str">
        <f t="shared" si="2"/>
        <v/>
      </c>
      <c r="R7" s="41"/>
    </row>
    <row r="8" spans="1:18" ht="29" customHeight="1" x14ac:dyDescent="0.2">
      <c r="A8" s="136" t="s">
        <v>25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115">
        <v>0.90380000000000005</v>
      </c>
      <c r="H8" s="115">
        <v>0.86890000000000001</v>
      </c>
      <c r="I8" s="115">
        <v>0.89670000000000005</v>
      </c>
      <c r="J8" s="115">
        <v>-1.6E-2</v>
      </c>
      <c r="K8" s="38">
        <v>-2.4E-2</v>
      </c>
      <c r="L8" s="61"/>
      <c r="M8" s="146"/>
      <c r="N8" s="147"/>
      <c r="O8" s="156" t="str">
        <f t="shared" si="0"/>
        <v/>
      </c>
      <c r="P8" s="39" t="str">
        <f t="shared" si="1"/>
        <v/>
      </c>
      <c r="Q8" s="40" t="str">
        <f t="shared" si="2"/>
        <v/>
      </c>
      <c r="R8" s="41">
        <v>2</v>
      </c>
    </row>
    <row r="9" spans="1:18" ht="29" customHeight="1" thickBot="1" x14ac:dyDescent="0.25">
      <c r="A9" s="137" t="s">
        <v>25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115">
        <v>0.90380000000000005</v>
      </c>
      <c r="H9" s="115">
        <v>0.86890000000000001</v>
      </c>
      <c r="I9" s="115">
        <v>0.89670000000000005</v>
      </c>
      <c r="J9" s="115">
        <v>-1.6E-2</v>
      </c>
      <c r="K9" s="77">
        <v>-2.4E-2</v>
      </c>
      <c r="L9" s="78"/>
      <c r="M9" s="148"/>
      <c r="N9" s="149"/>
      <c r="O9" s="157" t="str">
        <f t="shared" si="0"/>
        <v/>
      </c>
      <c r="P9" s="79" t="str">
        <f t="shared" si="1"/>
        <v/>
      </c>
      <c r="Q9" s="80" t="str">
        <f t="shared" si="2"/>
        <v/>
      </c>
      <c r="R9" s="81"/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104"/>
      <c r="H10" s="109"/>
      <c r="I10" s="105"/>
      <c r="J10" s="106"/>
      <c r="K10" s="106"/>
      <c r="L10" s="107"/>
      <c r="M10" s="150"/>
      <c r="N10" s="151"/>
      <c r="O10" s="158"/>
      <c r="P10" s="88"/>
      <c r="Q10" s="89"/>
      <c r="R10" s="90"/>
    </row>
    <row r="11" spans="1:18" ht="29" customHeight="1" x14ac:dyDescent="0.2">
      <c r="A11" s="143" t="s">
        <v>113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46">
        <v>0.97230000000000005</v>
      </c>
      <c r="H11" s="82">
        <v>0.89249999999999996</v>
      </c>
      <c r="I11" s="82">
        <v>0.96060000000000001</v>
      </c>
      <c r="J11" s="115">
        <v>-1.6E-2</v>
      </c>
      <c r="K11" s="71">
        <v>-2.4E-2</v>
      </c>
      <c r="L11" s="72"/>
      <c r="M11" s="146"/>
      <c r="N11" s="146"/>
      <c r="O11" s="156" t="str">
        <f>IF(N11="","",N11-M11)</f>
        <v/>
      </c>
      <c r="P11" s="39" t="str">
        <f>IF(N11="","",SUM((HOUR(O11)*3600))+(MINUTE(O11)*60)+(SECOND(O11)))</f>
        <v/>
      </c>
      <c r="Q11" s="40" t="str">
        <f>IF(L11="","",P11*L11)</f>
        <v/>
      </c>
      <c r="R11" s="41"/>
    </row>
    <row r="12" spans="1:18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36">
        <v>0.92159999999999997</v>
      </c>
      <c r="H12" s="37">
        <v>0.87390000000000001</v>
      </c>
      <c r="I12" s="37">
        <v>0.91359999999999997</v>
      </c>
      <c r="J12" s="115">
        <v>-1.6E-2</v>
      </c>
      <c r="K12" s="38">
        <v>-2.4E-2</v>
      </c>
      <c r="L12" s="61"/>
      <c r="M12" s="146"/>
      <c r="N12" s="147"/>
      <c r="O12" s="156" t="str">
        <f t="shared" si="0"/>
        <v/>
      </c>
      <c r="P12" s="39" t="str">
        <f t="shared" si="1"/>
        <v/>
      </c>
      <c r="Q12" s="40" t="str">
        <f t="shared" si="2"/>
        <v/>
      </c>
      <c r="R12" s="41"/>
    </row>
    <row r="13" spans="1:18" ht="29" customHeight="1" x14ac:dyDescent="0.2">
      <c r="A13" s="159" t="s">
        <v>34</v>
      </c>
      <c r="B13" s="32">
        <v>15305</v>
      </c>
      <c r="C13" s="33" t="s">
        <v>35</v>
      </c>
      <c r="D13" s="43">
        <v>91747027</v>
      </c>
      <c r="E13" s="44" t="s">
        <v>36</v>
      </c>
      <c r="F13" s="35" t="s">
        <v>37</v>
      </c>
      <c r="G13" s="46">
        <v>0.92130000000000001</v>
      </c>
      <c r="H13" s="37">
        <v>0.89759999999999995</v>
      </c>
      <c r="I13" s="37"/>
      <c r="J13" s="115">
        <v>-1.6E-2</v>
      </c>
      <c r="K13" s="38">
        <v>-2.4E-2</v>
      </c>
      <c r="L13" s="61"/>
      <c r="M13" s="146"/>
      <c r="N13" s="147"/>
      <c r="O13" s="156" t="str">
        <f t="shared" si="0"/>
        <v/>
      </c>
      <c r="P13" s="39" t="str">
        <f t="shared" si="1"/>
        <v/>
      </c>
      <c r="Q13" s="40" t="str">
        <f t="shared" si="2"/>
        <v/>
      </c>
      <c r="R13" s="41"/>
    </row>
    <row r="14" spans="1:18" ht="29" customHeight="1" x14ac:dyDescent="0.2">
      <c r="A14" s="131">
        <v>2022</v>
      </c>
      <c r="B14" s="32">
        <v>8981</v>
      </c>
      <c r="C14" s="33" t="s">
        <v>38</v>
      </c>
      <c r="D14" s="34">
        <v>91697838</v>
      </c>
      <c r="E14" s="35" t="s">
        <v>39</v>
      </c>
      <c r="F14" s="35" t="s">
        <v>40</v>
      </c>
      <c r="G14" s="36">
        <v>0.91320000000000001</v>
      </c>
      <c r="H14" s="37">
        <v>0.87450000000000006</v>
      </c>
      <c r="I14" s="37">
        <v>0.90449999999999997</v>
      </c>
      <c r="J14" s="115">
        <v>-1.6E-2</v>
      </c>
      <c r="K14" s="38">
        <v>-2.4E-2</v>
      </c>
      <c r="L14" s="61"/>
      <c r="M14" s="146"/>
      <c r="N14" s="147"/>
      <c r="O14" s="156" t="str">
        <f t="shared" si="0"/>
        <v/>
      </c>
      <c r="P14" s="39" t="str">
        <f t="shared" si="1"/>
        <v/>
      </c>
      <c r="Q14" s="40" t="str">
        <f t="shared" si="2"/>
        <v/>
      </c>
      <c r="R14" s="41"/>
    </row>
    <row r="15" spans="1:18" ht="29" customHeight="1" x14ac:dyDescent="0.2">
      <c r="A15" s="131">
        <v>2022</v>
      </c>
      <c r="B15" s="32">
        <v>9801</v>
      </c>
      <c r="C15" s="33" t="s">
        <v>41</v>
      </c>
      <c r="D15" s="34">
        <v>91357059</v>
      </c>
      <c r="E15" s="35" t="s">
        <v>42</v>
      </c>
      <c r="F15" s="35" t="s">
        <v>43</v>
      </c>
      <c r="G15" s="36">
        <v>0.92789999999999995</v>
      </c>
      <c r="H15" s="37">
        <v>0.87490000000000001</v>
      </c>
      <c r="I15" s="37">
        <v>0.91990000000000005</v>
      </c>
      <c r="J15" s="115">
        <v>-1.6E-2</v>
      </c>
      <c r="K15" s="38">
        <v>-2.4E-2</v>
      </c>
      <c r="L15" s="61"/>
      <c r="M15" s="146"/>
      <c r="N15" s="147"/>
      <c r="O15" s="156" t="str">
        <f>IF(N15="","",N15-M15)</f>
        <v/>
      </c>
      <c r="P15" s="39" t="str">
        <f>IF(N15="","",SUM((HOUR(O15)*3600))+(MINUTE(O15)*60)+(SECOND(O15)))</f>
        <v/>
      </c>
      <c r="Q15" s="40" t="str">
        <f>IF(L15="","",P15*L15)</f>
        <v/>
      </c>
      <c r="R15" s="41">
        <v>4</v>
      </c>
    </row>
    <row r="16" spans="1:18" ht="29" customHeight="1" x14ac:dyDescent="0.2">
      <c r="A16" s="139">
        <v>2020</v>
      </c>
      <c r="B16" s="32">
        <v>10421</v>
      </c>
      <c r="C16" s="33" t="s">
        <v>44</v>
      </c>
      <c r="D16" s="117">
        <v>91849410</v>
      </c>
      <c r="E16" s="45" t="s">
        <v>45</v>
      </c>
      <c r="F16" s="35" t="s">
        <v>46</v>
      </c>
      <c r="G16" s="36">
        <v>1.0471999999999999</v>
      </c>
      <c r="H16" s="37">
        <v>1.0034000000000001</v>
      </c>
      <c r="I16" s="37">
        <v>1.0354000000000001</v>
      </c>
      <c r="J16" s="115">
        <v>-1.6E-2</v>
      </c>
      <c r="K16" s="38">
        <v>-2.4E-2</v>
      </c>
      <c r="L16" s="61"/>
      <c r="M16" s="146"/>
      <c r="N16" s="147"/>
      <c r="O16" s="156" t="str">
        <f t="shared" ref="O16:O24" si="3">IF(N16="","",N16-M16)</f>
        <v/>
      </c>
      <c r="P16" s="39" t="str">
        <f t="shared" ref="P16:P31" si="4">IF(N16="","",SUM((HOUR(O16)*3600))+(MINUTE(O16)*60)+(SECOND(O16)))</f>
        <v/>
      </c>
      <c r="Q16" s="40" t="str">
        <f t="shared" ref="Q16:Q31" si="5">IF(L16="","",P16*L16)</f>
        <v/>
      </c>
      <c r="R16" s="41"/>
    </row>
    <row r="17" spans="1:18" ht="29" customHeight="1" x14ac:dyDescent="0.2">
      <c r="A17" s="131">
        <v>2022</v>
      </c>
      <c r="B17" s="32">
        <v>10528</v>
      </c>
      <c r="C17" s="33" t="s">
        <v>47</v>
      </c>
      <c r="D17" s="34" t="s">
        <v>48</v>
      </c>
      <c r="E17" s="45" t="s">
        <v>49</v>
      </c>
      <c r="F17" s="35" t="s">
        <v>50</v>
      </c>
      <c r="G17" s="37">
        <v>0.98970000000000002</v>
      </c>
      <c r="H17" s="37">
        <v>0.95609999999999995</v>
      </c>
      <c r="I17" s="37">
        <v>0.97870000000000001</v>
      </c>
      <c r="J17" s="115">
        <v>-1.6E-2</v>
      </c>
      <c r="K17" s="38">
        <v>-2.4E-2</v>
      </c>
      <c r="L17" s="61"/>
      <c r="M17" s="146"/>
      <c r="N17" s="147"/>
      <c r="O17" s="156" t="str">
        <f t="shared" si="3"/>
        <v/>
      </c>
      <c r="P17" s="39" t="str">
        <f t="shared" si="4"/>
        <v/>
      </c>
      <c r="Q17" s="40" t="str">
        <f t="shared" si="5"/>
        <v/>
      </c>
      <c r="R17" s="41"/>
    </row>
    <row r="18" spans="1:18" ht="29" customHeight="1" x14ac:dyDescent="0.2">
      <c r="A18" s="134" t="s">
        <v>105</v>
      </c>
      <c r="B18" s="32">
        <v>15028</v>
      </c>
      <c r="C18" s="33" t="s">
        <v>51</v>
      </c>
      <c r="D18" s="34" t="s">
        <v>52</v>
      </c>
      <c r="E18" s="35" t="s">
        <v>53</v>
      </c>
      <c r="F18" s="35" t="s">
        <v>54</v>
      </c>
      <c r="G18" s="37">
        <v>1.0379</v>
      </c>
      <c r="H18" s="37">
        <v>0.98650000000000004</v>
      </c>
      <c r="I18" s="37">
        <v>1.0278</v>
      </c>
      <c r="J18" s="115">
        <v>-1.6E-2</v>
      </c>
      <c r="K18" s="38">
        <v>-2.4E-2</v>
      </c>
      <c r="L18" s="61"/>
      <c r="M18" s="152"/>
      <c r="N18" s="147"/>
      <c r="O18" s="156" t="str">
        <f t="shared" si="3"/>
        <v/>
      </c>
      <c r="P18" s="39" t="str">
        <f t="shared" si="4"/>
        <v/>
      </c>
      <c r="Q18" s="162" t="str">
        <f t="shared" si="5"/>
        <v/>
      </c>
      <c r="R18" s="164">
        <v>2</v>
      </c>
    </row>
    <row r="19" spans="1:18" ht="29" customHeight="1" x14ac:dyDescent="0.2">
      <c r="A19" s="134" t="s">
        <v>105</v>
      </c>
      <c r="B19" s="32">
        <v>10482</v>
      </c>
      <c r="C19" s="33" t="s">
        <v>56</v>
      </c>
      <c r="D19" s="34">
        <v>95031701</v>
      </c>
      <c r="E19" s="35" t="s">
        <v>49</v>
      </c>
      <c r="F19" s="35" t="s">
        <v>110</v>
      </c>
      <c r="G19" s="167">
        <v>0.96289999999999998</v>
      </c>
      <c r="H19" s="37">
        <v>0.91649999999999998</v>
      </c>
      <c r="I19" s="37">
        <v>0.94950000000000001</v>
      </c>
      <c r="J19" s="115">
        <v>-1.6E-2</v>
      </c>
      <c r="K19" s="38">
        <v>-2.4E-2</v>
      </c>
      <c r="L19" s="61"/>
      <c r="M19" s="152"/>
      <c r="N19" s="147"/>
      <c r="O19" s="156"/>
      <c r="P19" s="39"/>
      <c r="Q19" s="162"/>
      <c r="R19" s="164">
        <v>1</v>
      </c>
    </row>
    <row r="20" spans="1:18" ht="29" customHeight="1" x14ac:dyDescent="0.2">
      <c r="A20" s="171" t="s">
        <v>119</v>
      </c>
      <c r="B20" s="32">
        <v>12245</v>
      </c>
      <c r="C20" s="33" t="s">
        <v>57</v>
      </c>
      <c r="D20" s="34" t="s">
        <v>58</v>
      </c>
      <c r="E20" s="35" t="s">
        <v>59</v>
      </c>
      <c r="F20" s="35"/>
      <c r="G20" s="167"/>
      <c r="H20" s="37"/>
      <c r="I20" s="37"/>
      <c r="J20" s="115">
        <v>-1.6E-2</v>
      </c>
      <c r="K20" s="38">
        <v>-2.4E-2</v>
      </c>
      <c r="L20" s="61"/>
      <c r="M20" s="146"/>
      <c r="N20" s="147"/>
      <c r="O20" s="156" t="str">
        <f t="shared" si="3"/>
        <v/>
      </c>
      <c r="P20" s="39" t="str">
        <f t="shared" si="4"/>
        <v/>
      </c>
      <c r="Q20" s="162" t="str">
        <f t="shared" si="5"/>
        <v/>
      </c>
      <c r="R20" s="164"/>
    </row>
    <row r="21" spans="1:18" ht="29" customHeight="1" x14ac:dyDescent="0.2">
      <c r="A21" s="131">
        <v>2022</v>
      </c>
      <c r="B21" s="32">
        <v>16300</v>
      </c>
      <c r="C21" s="33" t="s">
        <v>60</v>
      </c>
      <c r="D21" s="34" t="s">
        <v>63</v>
      </c>
      <c r="E21" s="35" t="s">
        <v>62</v>
      </c>
      <c r="F21" s="35" t="s">
        <v>61</v>
      </c>
      <c r="G21" s="167">
        <v>0</v>
      </c>
      <c r="H21" s="37">
        <v>0.85809999999999997</v>
      </c>
      <c r="I21" s="37">
        <v>0</v>
      </c>
      <c r="J21" s="115">
        <v>0.85829999999999995</v>
      </c>
      <c r="K21" s="38">
        <v>-2.4E-2</v>
      </c>
      <c r="L21" s="61"/>
      <c r="M21" s="146"/>
      <c r="N21" s="147"/>
      <c r="O21" s="156" t="str">
        <f t="shared" si="3"/>
        <v/>
      </c>
      <c r="P21" s="39" t="str">
        <f t="shared" si="4"/>
        <v/>
      </c>
      <c r="Q21" s="162" t="str">
        <f t="shared" si="5"/>
        <v/>
      </c>
      <c r="R21" s="164"/>
    </row>
    <row r="22" spans="1:18" ht="29" customHeight="1" x14ac:dyDescent="0.2">
      <c r="A22" s="160"/>
      <c r="B22" s="32"/>
      <c r="C22" s="33" t="s">
        <v>64</v>
      </c>
      <c r="D22" s="34" t="s">
        <v>65</v>
      </c>
      <c r="E22" s="35" t="s">
        <v>66</v>
      </c>
      <c r="F22" s="35"/>
      <c r="G22" s="46">
        <v>0.84250000000000003</v>
      </c>
      <c r="H22" s="37">
        <v>0.81889999999999996</v>
      </c>
      <c r="I22" s="37"/>
      <c r="J22" s="115">
        <v>-1.6E-2</v>
      </c>
      <c r="K22" s="38">
        <v>-2.4E-2</v>
      </c>
      <c r="L22" s="61"/>
      <c r="M22" s="146"/>
      <c r="N22" s="147"/>
      <c r="O22" s="156" t="str">
        <f t="shared" si="3"/>
        <v/>
      </c>
      <c r="P22" s="39" t="str">
        <f t="shared" si="4"/>
        <v/>
      </c>
      <c r="Q22" s="162" t="str">
        <f t="shared" si="5"/>
        <v/>
      </c>
      <c r="R22" s="164"/>
    </row>
    <row r="23" spans="1:18" ht="29" customHeight="1" x14ac:dyDescent="0.2">
      <c r="A23" s="159"/>
      <c r="B23" s="32">
        <v>1254</v>
      </c>
      <c r="C23" s="33" t="s">
        <v>79</v>
      </c>
      <c r="D23" s="34">
        <v>93499575</v>
      </c>
      <c r="E23" s="35" t="s">
        <v>19</v>
      </c>
      <c r="F23" s="35"/>
      <c r="G23" s="46">
        <v>0.82679999999999998</v>
      </c>
      <c r="H23" s="37">
        <v>0.80310000000000004</v>
      </c>
      <c r="I23" s="37"/>
      <c r="J23" s="115">
        <v>-1.6E-2</v>
      </c>
      <c r="K23" s="38">
        <v>-2.4E-2</v>
      </c>
      <c r="L23" s="64"/>
      <c r="M23" s="146"/>
      <c r="N23" s="152"/>
      <c r="O23" s="156" t="str">
        <f>IF(N23="","",N23-M23)</f>
        <v/>
      </c>
      <c r="P23" s="39" t="str">
        <f>IF(N23="","",SUM((HOUR(O23)*3600))+(MINUTE(O23)*60)+(SECOND(O23)))</f>
        <v/>
      </c>
      <c r="Q23" s="162" t="str">
        <f>IF(L23="","",P23*L23)</f>
        <v/>
      </c>
      <c r="R23" s="164">
        <v>6</v>
      </c>
    </row>
    <row r="24" spans="1:18" ht="29" customHeight="1" x14ac:dyDescent="0.2">
      <c r="A24" s="139">
        <v>2016</v>
      </c>
      <c r="B24" s="32">
        <v>6051</v>
      </c>
      <c r="C24" s="33" t="s">
        <v>83</v>
      </c>
      <c r="D24" s="34" t="s">
        <v>81</v>
      </c>
      <c r="E24" s="35" t="s">
        <v>82</v>
      </c>
      <c r="F24" s="35" t="s">
        <v>84</v>
      </c>
      <c r="G24" s="167">
        <v>0.91459999999999997</v>
      </c>
      <c r="H24" s="37">
        <v>0.88980000000000004</v>
      </c>
      <c r="I24" s="37"/>
      <c r="J24" s="115">
        <v>-1.6E-2</v>
      </c>
      <c r="K24" s="38">
        <v>-2.4E-2</v>
      </c>
      <c r="L24" s="63"/>
      <c r="M24" s="146"/>
      <c r="N24" s="147"/>
      <c r="O24" s="156" t="str">
        <f t="shared" si="3"/>
        <v/>
      </c>
      <c r="P24" s="39" t="str">
        <f t="shared" si="4"/>
        <v/>
      </c>
      <c r="Q24" s="162" t="str">
        <f t="shared" si="5"/>
        <v/>
      </c>
      <c r="R24" s="164"/>
    </row>
    <row r="25" spans="1:18" ht="29" customHeight="1" x14ac:dyDescent="0.2">
      <c r="A25" s="131">
        <v>2022</v>
      </c>
      <c r="B25" s="108">
        <v>10742</v>
      </c>
      <c r="C25" s="33" t="s">
        <v>86</v>
      </c>
      <c r="D25" s="96">
        <v>93030677</v>
      </c>
      <c r="E25" s="35" t="s">
        <v>55</v>
      </c>
      <c r="F25" s="95" t="str">
        <f>Hovedark!F25</f>
        <v>Fantasea</v>
      </c>
      <c r="G25" s="167">
        <v>0.95689999999999997</v>
      </c>
      <c r="H25" s="37">
        <v>0.91180000000000005</v>
      </c>
      <c r="I25" s="37">
        <v>0.9546</v>
      </c>
      <c r="J25" s="115">
        <v>-1.6E-2</v>
      </c>
      <c r="K25" s="38">
        <v>-2.4E-2</v>
      </c>
      <c r="L25" s="63"/>
      <c r="M25" s="153"/>
      <c r="N25" s="153"/>
      <c r="O25" s="153"/>
      <c r="P25" s="39" t="str">
        <f t="shared" si="4"/>
        <v/>
      </c>
      <c r="Q25" s="162" t="str">
        <f t="shared" si="5"/>
        <v/>
      </c>
      <c r="R25" s="108">
        <v>5</v>
      </c>
    </row>
    <row r="26" spans="1:18" ht="29" customHeight="1" x14ac:dyDescent="0.2">
      <c r="A26" s="140" t="s">
        <v>105</v>
      </c>
      <c r="B26" s="108">
        <v>11168</v>
      </c>
      <c r="C26" s="33" t="s">
        <v>95</v>
      </c>
      <c r="D26" s="96">
        <v>93030679</v>
      </c>
      <c r="E26" s="35" t="s">
        <v>94</v>
      </c>
      <c r="F26" s="95" t="s">
        <v>102</v>
      </c>
      <c r="G26" s="167">
        <v>0.99109999999999998</v>
      </c>
      <c r="H26" s="37">
        <v>0.94269999999999998</v>
      </c>
      <c r="I26" s="37">
        <v>0.98360000000000003</v>
      </c>
      <c r="J26" s="115">
        <v>-1.6E-2</v>
      </c>
      <c r="K26" s="38">
        <v>-2.4E-2</v>
      </c>
      <c r="L26" s="63"/>
      <c r="M26" s="153"/>
      <c r="N26" s="153"/>
      <c r="O26" s="153"/>
      <c r="P26" s="39" t="str">
        <f t="shared" si="4"/>
        <v/>
      </c>
      <c r="Q26" s="162" t="str">
        <f t="shared" si="5"/>
        <v/>
      </c>
      <c r="R26" s="108" t="s">
        <v>121</v>
      </c>
    </row>
    <row r="27" spans="1:18" ht="29" customHeight="1" x14ac:dyDescent="0.2">
      <c r="A27" s="140" t="s">
        <v>105</v>
      </c>
      <c r="B27" s="118">
        <v>6609</v>
      </c>
      <c r="C27" s="119" t="s">
        <v>106</v>
      </c>
      <c r="D27" s="120"/>
      <c r="E27" s="121" t="s">
        <v>96</v>
      </c>
      <c r="F27" s="122" t="s">
        <v>101</v>
      </c>
      <c r="G27" s="168">
        <v>0.96699999999999997</v>
      </c>
      <c r="H27" s="169">
        <v>0.93179999999999996</v>
      </c>
      <c r="I27" s="169">
        <v>0.96030000000000004</v>
      </c>
      <c r="J27" s="123">
        <v>-1.6E-2</v>
      </c>
      <c r="K27" s="124">
        <v>-2.4E-2</v>
      </c>
      <c r="L27" s="125"/>
      <c r="M27" s="154"/>
      <c r="N27" s="154"/>
      <c r="O27" s="154"/>
      <c r="P27" s="39" t="str">
        <f t="shared" si="4"/>
        <v/>
      </c>
      <c r="Q27" s="40" t="str">
        <f t="shared" si="5"/>
        <v/>
      </c>
      <c r="R27" s="188"/>
    </row>
    <row r="28" spans="1:18" ht="29" customHeight="1" x14ac:dyDescent="0.2">
      <c r="A28" s="140" t="s">
        <v>105</v>
      </c>
      <c r="B28" s="108">
        <v>5760</v>
      </c>
      <c r="C28" s="33" t="s">
        <v>74</v>
      </c>
      <c r="D28" s="34" t="s">
        <v>111</v>
      </c>
      <c r="E28" s="35" t="s">
        <v>147</v>
      </c>
      <c r="F28" s="166" t="s">
        <v>118</v>
      </c>
      <c r="G28" s="170">
        <v>0.84650000000000003</v>
      </c>
      <c r="H28" s="170">
        <v>0.82299999999999995</v>
      </c>
      <c r="I28" s="170">
        <v>0.83830000000000005</v>
      </c>
      <c r="J28" s="123">
        <v>-1.6E-2</v>
      </c>
      <c r="K28" s="124">
        <v>-2.4E-2</v>
      </c>
      <c r="L28" s="125"/>
      <c r="M28" s="154"/>
      <c r="N28" s="154"/>
      <c r="O28" s="154"/>
      <c r="P28" s="39" t="str">
        <f t="shared" si="4"/>
        <v/>
      </c>
      <c r="Q28" s="40" t="str">
        <f t="shared" si="5"/>
        <v/>
      </c>
      <c r="R28" s="188">
        <v>3</v>
      </c>
    </row>
    <row r="29" spans="1:18" ht="29" customHeight="1" x14ac:dyDescent="0.2">
      <c r="A29" s="160" t="s">
        <v>130</v>
      </c>
      <c r="B29" s="144"/>
      <c r="C29" s="49" t="s">
        <v>126</v>
      </c>
      <c r="D29" s="49"/>
      <c r="E29" s="49" t="s">
        <v>127</v>
      </c>
      <c r="F29" s="49"/>
      <c r="G29" s="207">
        <v>0.91010000000000002</v>
      </c>
      <c r="H29" s="207">
        <v>0.87649999999999995</v>
      </c>
      <c r="I29" s="207">
        <v>0.89490000000000003</v>
      </c>
      <c r="J29" s="123">
        <v>-1.6E-2</v>
      </c>
      <c r="K29" s="191">
        <v>-2.4E-2</v>
      </c>
      <c r="L29" s="125"/>
      <c r="M29" s="154"/>
      <c r="N29" s="154"/>
      <c r="O29" s="154"/>
      <c r="P29" s="39" t="str">
        <f t="shared" si="4"/>
        <v/>
      </c>
      <c r="Q29" s="40" t="str">
        <f t="shared" si="5"/>
        <v/>
      </c>
      <c r="R29" s="126"/>
    </row>
    <row r="30" spans="1:18" ht="29" customHeight="1" x14ac:dyDescent="0.2">
      <c r="A30" s="141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155"/>
      <c r="N30" s="155"/>
      <c r="O30" s="155"/>
      <c r="P30" s="39" t="str">
        <f t="shared" si="4"/>
        <v/>
      </c>
      <c r="Q30" s="40" t="str">
        <f t="shared" si="5"/>
        <v/>
      </c>
      <c r="R30" s="144"/>
    </row>
    <row r="31" spans="1:18" x14ac:dyDescent="0.2">
      <c r="A31" s="141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155"/>
      <c r="N31" s="155"/>
      <c r="O31" s="155"/>
      <c r="P31" s="39" t="str">
        <f t="shared" si="4"/>
        <v/>
      </c>
      <c r="Q31" s="40" t="str">
        <f t="shared" si="5"/>
        <v/>
      </c>
      <c r="R31" s="144"/>
    </row>
    <row r="36" spans="11:11" x14ac:dyDescent="0.2">
      <c r="K36" s="111"/>
    </row>
    <row r="37" spans="11:11" x14ac:dyDescent="0.2">
      <c r="K37" s="110"/>
    </row>
  </sheetData>
  <pageMargins left="0" right="0" top="0.74803149606299213" bottom="0.74803149606299213" header="0.31496062992125984" footer="0.31496062992125984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53E9C-8525-5C4A-8377-4870053BB23F}">
  <sheetPr>
    <tabColor rgb="FFFFFF00"/>
    <pageSetUpPr fitToPage="1"/>
  </sheetPr>
  <dimension ref="A1:R31"/>
  <sheetViews>
    <sheetView zoomScaleNormal="100" workbookViewId="0">
      <selection activeCell="L14" sqref="L14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  <col min="16" max="16" width="12.33203125" customWidth="1"/>
    <col min="18" max="18" width="10.6640625" style="53"/>
  </cols>
  <sheetData>
    <row r="1" spans="1:18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4"/>
      <c r="L1" s="2"/>
      <c r="M1" s="2"/>
      <c r="N1" s="2"/>
      <c r="O1" s="2"/>
      <c r="P1" s="2"/>
      <c r="Q1" s="2"/>
      <c r="R1" s="4"/>
    </row>
    <row r="2" spans="1:18" ht="16" thickBot="1" x14ac:dyDescent="0.25">
      <c r="A2" s="129" t="s">
        <v>0</v>
      </c>
      <c r="B2" s="192"/>
      <c r="C2" s="84" t="s">
        <v>27</v>
      </c>
      <c r="D2" s="6"/>
      <c r="E2" s="7"/>
      <c r="F2" s="8" t="s">
        <v>124</v>
      </c>
      <c r="G2" s="9"/>
      <c r="H2" s="9"/>
      <c r="I2" s="10" t="s">
        <v>2</v>
      </c>
      <c r="J2" s="178">
        <v>45055</v>
      </c>
      <c r="K2" s="11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8" ht="29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1" t="s">
        <v>9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8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8" ht="29" customHeight="1" x14ac:dyDescent="0.2">
      <c r="A5" s="133"/>
      <c r="B5" s="32">
        <v>87</v>
      </c>
      <c r="C5" s="33" t="s">
        <v>72</v>
      </c>
      <c r="D5" s="34">
        <v>91769973</v>
      </c>
      <c r="E5" s="65" t="s">
        <v>73</v>
      </c>
      <c r="F5" s="35"/>
      <c r="G5" s="36">
        <v>0.88190000000000002</v>
      </c>
      <c r="H5" s="37">
        <v>0.8569</v>
      </c>
      <c r="I5" s="37"/>
      <c r="J5" s="115">
        <v>-1.6E-2</v>
      </c>
      <c r="K5" s="38">
        <v>-2.4E-2</v>
      </c>
      <c r="L5" s="61"/>
      <c r="M5" s="146"/>
      <c r="N5" s="147"/>
      <c r="O5" s="156" t="str">
        <f>IF(N5="","",N5-M5)</f>
        <v/>
      </c>
      <c r="P5" s="39" t="str">
        <f>IF(N5="","",SUM((HOUR(O5)*3600))+(MINUTE(O5)*60)+(SECOND(O5)))</f>
        <v/>
      </c>
      <c r="Q5" s="40" t="str">
        <f>IF(L5="","",P5*L5)</f>
        <v/>
      </c>
      <c r="R5" s="41"/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115">
        <v>0.90380000000000005</v>
      </c>
      <c r="H6" s="115">
        <v>0.86890000000000001</v>
      </c>
      <c r="I6" s="115">
        <v>0.89670000000000005</v>
      </c>
      <c r="J6" s="115">
        <v>-1.6E-2</v>
      </c>
      <c r="K6" s="38">
        <v>-2.4E-2</v>
      </c>
      <c r="L6" s="61"/>
      <c r="M6" s="146"/>
      <c r="N6" s="147"/>
      <c r="O6" s="156" t="str">
        <f t="shared" ref="O6:O12" si="0">IF(N6="","",N6-M6)</f>
        <v/>
      </c>
      <c r="P6" s="39" t="str">
        <f t="shared" ref="P6:P12" si="1">IF(N6="","",SUM((HOUR(O6)*3600))+(MINUTE(O6)*60)+(SECOND(O6)))</f>
        <v/>
      </c>
      <c r="Q6" s="40" t="str">
        <f t="shared" ref="Q6:Q12" si="2">IF(L6="","",P6*L6)</f>
        <v/>
      </c>
      <c r="R6" s="41"/>
    </row>
    <row r="7" spans="1:18" ht="29" customHeight="1" x14ac:dyDescent="0.2">
      <c r="A7" s="135"/>
      <c r="B7" s="32">
        <v>5628</v>
      </c>
      <c r="C7" s="35" t="s">
        <v>76</v>
      </c>
      <c r="D7" s="93" t="s">
        <v>77</v>
      </c>
      <c r="E7" s="65" t="s">
        <v>153</v>
      </c>
      <c r="F7" s="35" t="s">
        <v>78</v>
      </c>
      <c r="G7" s="115">
        <v>0.90380000000000005</v>
      </c>
      <c r="H7" s="115">
        <v>0.86890000000000001</v>
      </c>
      <c r="I7" s="115">
        <v>0.89670000000000005</v>
      </c>
      <c r="J7" s="115">
        <v>-1.6E-2</v>
      </c>
      <c r="K7" s="38">
        <v>-2.4E-2</v>
      </c>
      <c r="L7" s="61">
        <f>H7+J7</f>
        <v>0.85289999999999999</v>
      </c>
      <c r="M7" s="146">
        <v>0.75</v>
      </c>
      <c r="N7" s="147">
        <v>0.82939814814814816</v>
      </c>
      <c r="O7" s="156">
        <f t="shared" si="0"/>
        <v>7.9398148148148162E-2</v>
      </c>
      <c r="P7" s="39">
        <f t="shared" si="1"/>
        <v>6860</v>
      </c>
      <c r="Q7" s="40">
        <f t="shared" si="2"/>
        <v>5850.8940000000002</v>
      </c>
      <c r="R7" s="41">
        <v>1</v>
      </c>
    </row>
    <row r="8" spans="1:18" ht="29" customHeight="1" x14ac:dyDescent="0.2">
      <c r="A8" s="136" t="s">
        <v>25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115">
        <v>0.90380000000000005</v>
      </c>
      <c r="H8" s="115">
        <v>0.86890000000000001</v>
      </c>
      <c r="I8" s="115">
        <v>0.89670000000000005</v>
      </c>
      <c r="J8" s="115">
        <v>-1.6E-2</v>
      </c>
      <c r="K8" s="38">
        <v>-2.4E-2</v>
      </c>
      <c r="L8" s="61"/>
      <c r="M8" s="146"/>
      <c r="N8" s="147"/>
      <c r="O8" s="156" t="str">
        <f t="shared" si="0"/>
        <v/>
      </c>
      <c r="P8" s="39" t="str">
        <f t="shared" si="1"/>
        <v/>
      </c>
      <c r="Q8" s="40" t="str">
        <f t="shared" si="2"/>
        <v/>
      </c>
      <c r="R8" s="41"/>
    </row>
    <row r="9" spans="1:18" ht="29" customHeight="1" thickBot="1" x14ac:dyDescent="0.25">
      <c r="A9" s="137" t="s">
        <v>25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115">
        <v>0.90380000000000005</v>
      </c>
      <c r="H9" s="115">
        <v>0.86890000000000001</v>
      </c>
      <c r="I9" s="115">
        <v>0.89670000000000005</v>
      </c>
      <c r="J9" s="115">
        <v>-1.6E-2</v>
      </c>
      <c r="K9" s="77">
        <v>-2.4E-2</v>
      </c>
      <c r="L9" s="78"/>
      <c r="M9" s="148"/>
      <c r="N9" s="149"/>
      <c r="O9" s="157" t="str">
        <f t="shared" si="0"/>
        <v/>
      </c>
      <c r="P9" s="79" t="str">
        <f t="shared" si="1"/>
        <v/>
      </c>
      <c r="Q9" s="80" t="str">
        <f t="shared" si="2"/>
        <v/>
      </c>
      <c r="R9" s="81"/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104"/>
      <c r="H10" s="109"/>
      <c r="I10" s="105"/>
      <c r="J10" s="106"/>
      <c r="K10" s="106"/>
      <c r="L10" s="107"/>
      <c r="M10" s="150"/>
      <c r="N10" s="151"/>
      <c r="O10" s="158"/>
      <c r="P10" s="88"/>
      <c r="Q10" s="89"/>
      <c r="R10" s="90"/>
    </row>
    <row r="11" spans="1:18" ht="29" customHeight="1" x14ac:dyDescent="0.2">
      <c r="A11" s="143" t="s">
        <v>113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46">
        <v>0.97230000000000005</v>
      </c>
      <c r="H11" s="82">
        <v>0.89249999999999996</v>
      </c>
      <c r="I11" s="82">
        <v>0.96060000000000001</v>
      </c>
      <c r="J11" s="115">
        <v>-1.6E-2</v>
      </c>
      <c r="K11" s="71">
        <v>-2.4E-2</v>
      </c>
      <c r="L11" s="72"/>
      <c r="M11" s="146"/>
      <c r="N11" s="146"/>
      <c r="O11" s="156" t="str">
        <f>IF(N11="","",N11-M11)</f>
        <v/>
      </c>
      <c r="P11" s="39" t="str">
        <f>IF(N11="","",SUM((HOUR(O11)*3600))+(MINUTE(O11)*60)+(SECOND(O11)))</f>
        <v/>
      </c>
      <c r="Q11" s="40" t="str">
        <f>IF(L11="","",P11*L11)</f>
        <v/>
      </c>
      <c r="R11" s="41"/>
    </row>
    <row r="12" spans="1:18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36">
        <v>0.92159999999999997</v>
      </c>
      <c r="H12" s="37">
        <v>0.87390000000000001</v>
      </c>
      <c r="I12" s="37">
        <v>0.91359999999999997</v>
      </c>
      <c r="J12" s="115">
        <v>-1.6E-2</v>
      </c>
      <c r="K12" s="38">
        <v>-2.4E-2</v>
      </c>
      <c r="L12" s="61">
        <f>H12+J12</f>
        <v>0.8579</v>
      </c>
      <c r="M12" s="146">
        <v>0.75</v>
      </c>
      <c r="N12" s="147">
        <v>0.81961805555555556</v>
      </c>
      <c r="O12" s="156">
        <f t="shared" si="0"/>
        <v>6.9618055555555558E-2</v>
      </c>
      <c r="P12" s="39">
        <f t="shared" si="1"/>
        <v>6015</v>
      </c>
      <c r="Q12" s="40">
        <f t="shared" si="2"/>
        <v>5160.2685000000001</v>
      </c>
      <c r="R12" s="41">
        <v>3</v>
      </c>
    </row>
    <row r="13" spans="1:18" ht="29" customHeight="1" x14ac:dyDescent="0.2">
      <c r="A13" s="159" t="s">
        <v>34</v>
      </c>
      <c r="B13" s="32">
        <v>15305</v>
      </c>
      <c r="C13" s="33" t="s">
        <v>35</v>
      </c>
      <c r="D13" s="43">
        <v>91747027</v>
      </c>
      <c r="E13" s="44" t="s">
        <v>36</v>
      </c>
      <c r="F13" s="35" t="s">
        <v>37</v>
      </c>
      <c r="G13" s="46">
        <v>0.92130000000000001</v>
      </c>
      <c r="H13" s="37">
        <v>0.89759999999999995</v>
      </c>
      <c r="I13" s="37"/>
      <c r="J13" s="115">
        <v>-1.6E-2</v>
      </c>
      <c r="K13" s="38">
        <v>-2.4E-2</v>
      </c>
      <c r="L13" s="61">
        <f>H13</f>
        <v>0.89759999999999995</v>
      </c>
      <c r="M13" s="146">
        <v>0.75</v>
      </c>
      <c r="N13" s="147"/>
      <c r="O13" s="156" t="str">
        <f t="shared" ref="O13:O28" si="3">IF(N13="","",N13-M13)</f>
        <v/>
      </c>
      <c r="P13" s="39" t="str">
        <f t="shared" ref="P13:P29" si="4">IF(N13="","",SUM((HOUR(O13)*3600))+(MINUTE(O13)*60)+(SECOND(O13)))</f>
        <v/>
      </c>
      <c r="Q13" s="40" t="e">
        <f t="shared" ref="Q13:Q29" si="5">IF(L13="","",P13*L13)</f>
        <v>#VALUE!</v>
      </c>
      <c r="R13" s="41" t="s">
        <v>121</v>
      </c>
    </row>
    <row r="14" spans="1:18" ht="29" customHeight="1" x14ac:dyDescent="0.2">
      <c r="A14" s="131">
        <v>2022</v>
      </c>
      <c r="B14" s="32">
        <v>8981</v>
      </c>
      <c r="C14" s="33" t="s">
        <v>38</v>
      </c>
      <c r="D14" s="34">
        <v>91697838</v>
      </c>
      <c r="E14" s="35" t="s">
        <v>39</v>
      </c>
      <c r="F14" s="35" t="s">
        <v>40</v>
      </c>
      <c r="G14" s="36">
        <v>0.91320000000000001</v>
      </c>
      <c r="H14" s="37">
        <v>0.87450000000000006</v>
      </c>
      <c r="I14" s="37">
        <v>0.90449999999999997</v>
      </c>
      <c r="J14" s="115">
        <v>-1.6E-2</v>
      </c>
      <c r="K14" s="38">
        <v>-2.4E-2</v>
      </c>
      <c r="L14" s="61"/>
      <c r="M14" s="146"/>
      <c r="N14" s="147"/>
      <c r="O14" s="156" t="str">
        <f t="shared" si="3"/>
        <v/>
      </c>
      <c r="P14" s="39" t="str">
        <f t="shared" si="4"/>
        <v/>
      </c>
      <c r="Q14" s="40" t="str">
        <f t="shared" si="5"/>
        <v/>
      </c>
      <c r="R14" s="41"/>
    </row>
    <row r="15" spans="1:18" ht="29" customHeight="1" x14ac:dyDescent="0.2">
      <c r="A15" s="194" t="s">
        <v>105</v>
      </c>
      <c r="B15" s="32">
        <v>9801</v>
      </c>
      <c r="C15" s="33" t="s">
        <v>41</v>
      </c>
      <c r="D15" s="34">
        <v>91357059</v>
      </c>
      <c r="E15" s="35" t="s">
        <v>42</v>
      </c>
      <c r="F15" s="35" t="s">
        <v>43</v>
      </c>
      <c r="G15" s="36">
        <v>0.95960000000000001</v>
      </c>
      <c r="H15" s="37">
        <v>0.91190000000000004</v>
      </c>
      <c r="I15" s="37">
        <v>0.94179999999999997</v>
      </c>
      <c r="J15" s="115">
        <v>-1.6E-2</v>
      </c>
      <c r="K15" s="38">
        <v>-2.4E-2</v>
      </c>
      <c r="L15" s="195">
        <f>H15+J15</f>
        <v>0.89590000000000003</v>
      </c>
      <c r="M15" s="146">
        <v>0.75</v>
      </c>
      <c r="N15" s="147">
        <v>0.822199074074074</v>
      </c>
      <c r="O15" s="156">
        <f t="shared" si="3"/>
        <v>7.2199074074073999E-2</v>
      </c>
      <c r="P15" s="39">
        <f t="shared" si="4"/>
        <v>6238</v>
      </c>
      <c r="Q15" s="40">
        <f t="shared" si="5"/>
        <v>5588.6242000000002</v>
      </c>
      <c r="R15" s="41">
        <v>5</v>
      </c>
    </row>
    <row r="16" spans="1:18" ht="29" customHeight="1" x14ac:dyDescent="0.2">
      <c r="A16" s="139">
        <v>2020</v>
      </c>
      <c r="B16" s="32">
        <v>10421</v>
      </c>
      <c r="C16" s="33" t="s">
        <v>44</v>
      </c>
      <c r="D16" s="117">
        <v>91849410</v>
      </c>
      <c r="E16" s="45" t="s">
        <v>45</v>
      </c>
      <c r="F16" s="35" t="s">
        <v>46</v>
      </c>
      <c r="G16" s="36">
        <v>1.0471999999999999</v>
      </c>
      <c r="H16" s="37">
        <v>1.0034000000000001</v>
      </c>
      <c r="I16" s="37">
        <v>1.0354000000000001</v>
      </c>
      <c r="J16" s="115">
        <v>-1.6E-2</v>
      </c>
      <c r="K16" s="38">
        <v>-2.4E-2</v>
      </c>
      <c r="L16" s="61"/>
      <c r="M16" s="146"/>
      <c r="N16" s="147"/>
      <c r="O16" s="156" t="str">
        <f t="shared" si="3"/>
        <v/>
      </c>
      <c r="P16" s="39" t="str">
        <f t="shared" si="4"/>
        <v/>
      </c>
      <c r="Q16" s="40" t="str">
        <f t="shared" si="5"/>
        <v/>
      </c>
      <c r="R16" s="41"/>
    </row>
    <row r="17" spans="1:18" ht="29" customHeight="1" x14ac:dyDescent="0.2">
      <c r="A17" s="131">
        <v>2022</v>
      </c>
      <c r="B17" s="32">
        <v>10528</v>
      </c>
      <c r="C17" s="33" t="s">
        <v>47</v>
      </c>
      <c r="D17" s="34" t="s">
        <v>48</v>
      </c>
      <c r="E17" s="45" t="s">
        <v>49</v>
      </c>
      <c r="F17" s="35" t="s">
        <v>50</v>
      </c>
      <c r="G17" s="37">
        <v>0.98970000000000002</v>
      </c>
      <c r="H17" s="37">
        <v>0.95609999999999995</v>
      </c>
      <c r="I17" s="37">
        <v>0.97870000000000001</v>
      </c>
      <c r="J17" s="115">
        <v>-1.6E-2</v>
      </c>
      <c r="K17" s="38">
        <v>-2.4E-2</v>
      </c>
      <c r="L17" s="61"/>
      <c r="M17" s="146"/>
      <c r="N17" s="147"/>
      <c r="O17" s="156" t="str">
        <f t="shared" si="3"/>
        <v/>
      </c>
      <c r="P17" s="39" t="str">
        <f t="shared" si="4"/>
        <v/>
      </c>
      <c r="Q17" s="40" t="str">
        <f t="shared" si="5"/>
        <v/>
      </c>
      <c r="R17" s="41"/>
    </row>
    <row r="18" spans="1:18" ht="29" customHeight="1" x14ac:dyDescent="0.2">
      <c r="A18" s="134" t="s">
        <v>105</v>
      </c>
      <c r="B18" s="32">
        <v>15028</v>
      </c>
      <c r="C18" s="33" t="s">
        <v>51</v>
      </c>
      <c r="D18" s="34" t="s">
        <v>52</v>
      </c>
      <c r="E18" s="35" t="s">
        <v>53</v>
      </c>
      <c r="F18" s="35" t="s">
        <v>54</v>
      </c>
      <c r="G18" s="37">
        <v>1.0379</v>
      </c>
      <c r="H18" s="37">
        <v>0.98650000000000004</v>
      </c>
      <c r="I18" s="37">
        <v>1.0278</v>
      </c>
      <c r="J18" s="115">
        <v>-1.6E-2</v>
      </c>
      <c r="K18" s="38">
        <v>-2.4E-2</v>
      </c>
      <c r="L18" s="61"/>
      <c r="M18" s="152"/>
      <c r="N18" s="147"/>
      <c r="O18" s="156" t="str">
        <f t="shared" si="3"/>
        <v/>
      </c>
      <c r="P18" s="39" t="str">
        <f t="shared" si="4"/>
        <v/>
      </c>
      <c r="Q18" s="40" t="str">
        <f t="shared" si="5"/>
        <v/>
      </c>
      <c r="R18" s="196"/>
    </row>
    <row r="19" spans="1:18" ht="29" customHeight="1" x14ac:dyDescent="0.2">
      <c r="A19" s="134" t="s">
        <v>105</v>
      </c>
      <c r="B19" s="32">
        <v>10482</v>
      </c>
      <c r="C19" s="33" t="s">
        <v>56</v>
      </c>
      <c r="D19" s="34">
        <v>95031701</v>
      </c>
      <c r="E19" s="35" t="s">
        <v>49</v>
      </c>
      <c r="F19" s="35" t="s">
        <v>110</v>
      </c>
      <c r="G19" s="167">
        <v>0.96289999999999998</v>
      </c>
      <c r="H19" s="37">
        <v>0.91649999999999998</v>
      </c>
      <c r="I19" s="37">
        <v>0.94950000000000001</v>
      </c>
      <c r="J19" s="115">
        <v>-1.6E-2</v>
      </c>
      <c r="K19" s="38">
        <v>-2.4E-2</v>
      </c>
      <c r="L19" s="61">
        <f>H19</f>
        <v>0.91649999999999998</v>
      </c>
      <c r="M19" s="146">
        <v>0.75</v>
      </c>
      <c r="N19" s="147">
        <v>0.81513888888888886</v>
      </c>
      <c r="O19" s="156">
        <f t="shared" si="3"/>
        <v>6.5138888888888857E-2</v>
      </c>
      <c r="P19" s="39">
        <f t="shared" si="4"/>
        <v>5628</v>
      </c>
      <c r="Q19" s="40">
        <f t="shared" si="5"/>
        <v>5158.0619999999999</v>
      </c>
      <c r="R19" s="196">
        <v>2</v>
      </c>
    </row>
    <row r="20" spans="1:18" ht="29" customHeight="1" x14ac:dyDescent="0.2">
      <c r="A20" s="171" t="s">
        <v>105</v>
      </c>
      <c r="B20" s="32">
        <v>12245</v>
      </c>
      <c r="C20" s="33" t="s">
        <v>57</v>
      </c>
      <c r="D20" s="34" t="s">
        <v>58</v>
      </c>
      <c r="E20" s="35" t="s">
        <v>59</v>
      </c>
      <c r="F20" s="35"/>
      <c r="G20" s="167">
        <v>0.98109999999999997</v>
      </c>
      <c r="H20" s="37">
        <v>0.93</v>
      </c>
      <c r="I20" s="37">
        <v>0.97450000000000003</v>
      </c>
      <c r="J20" s="115">
        <v>-1.6E-2</v>
      </c>
      <c r="K20" s="38">
        <v>-2.4E-2</v>
      </c>
      <c r="L20" s="61"/>
      <c r="M20" s="146"/>
      <c r="N20" s="147"/>
      <c r="O20" s="156" t="str">
        <f t="shared" si="3"/>
        <v/>
      </c>
      <c r="P20" s="39" t="str">
        <f t="shared" si="4"/>
        <v/>
      </c>
      <c r="Q20" s="40" t="str">
        <f t="shared" si="5"/>
        <v/>
      </c>
      <c r="R20" s="196"/>
    </row>
    <row r="21" spans="1:18" ht="29" customHeight="1" x14ac:dyDescent="0.2">
      <c r="A21" s="131">
        <v>2022</v>
      </c>
      <c r="B21" s="32">
        <v>16300</v>
      </c>
      <c r="C21" s="33" t="s">
        <v>60</v>
      </c>
      <c r="D21" s="34" t="s">
        <v>63</v>
      </c>
      <c r="E21" s="35" t="s">
        <v>62</v>
      </c>
      <c r="F21" s="35" t="s">
        <v>61</v>
      </c>
      <c r="G21" s="167">
        <v>0</v>
      </c>
      <c r="H21" s="37">
        <v>0.85809999999999997</v>
      </c>
      <c r="I21" s="37">
        <v>0</v>
      </c>
      <c r="J21" s="115">
        <v>0.85829999999999995</v>
      </c>
      <c r="K21" s="38">
        <v>-2.4E-2</v>
      </c>
      <c r="L21" s="61"/>
      <c r="M21" s="146"/>
      <c r="N21" s="147"/>
      <c r="O21" s="156" t="str">
        <f t="shared" si="3"/>
        <v/>
      </c>
      <c r="P21" s="39" t="str">
        <f t="shared" si="4"/>
        <v/>
      </c>
      <c r="Q21" s="40" t="str">
        <f t="shared" si="5"/>
        <v/>
      </c>
      <c r="R21" s="196"/>
    </row>
    <row r="22" spans="1:18" ht="29" customHeight="1" x14ac:dyDescent="0.2">
      <c r="A22" s="160"/>
      <c r="B22" s="32"/>
      <c r="C22" s="33" t="s">
        <v>64</v>
      </c>
      <c r="D22" s="34" t="s">
        <v>65</v>
      </c>
      <c r="E22" s="35" t="s">
        <v>66</v>
      </c>
      <c r="F22" s="35"/>
      <c r="G22" s="46">
        <v>0.84250000000000003</v>
      </c>
      <c r="H22" s="37">
        <v>0.81889999999999996</v>
      </c>
      <c r="I22" s="37"/>
      <c r="J22" s="115">
        <v>-1.6E-2</v>
      </c>
      <c r="K22" s="38">
        <v>-2.4E-2</v>
      </c>
      <c r="L22" s="61"/>
      <c r="M22" s="146"/>
      <c r="N22" s="147"/>
      <c r="O22" s="156" t="str">
        <f t="shared" si="3"/>
        <v/>
      </c>
      <c r="P22" s="39" t="str">
        <f t="shared" si="4"/>
        <v/>
      </c>
      <c r="Q22" s="40" t="str">
        <f t="shared" si="5"/>
        <v/>
      </c>
      <c r="R22" s="196"/>
    </row>
    <row r="23" spans="1:18" ht="29" customHeight="1" x14ac:dyDescent="0.2">
      <c r="A23" s="140" t="s">
        <v>105</v>
      </c>
      <c r="B23" s="32">
        <v>1254</v>
      </c>
      <c r="C23" s="33" t="s">
        <v>79</v>
      </c>
      <c r="D23" s="34">
        <v>93499575</v>
      </c>
      <c r="E23" s="35" t="s">
        <v>19</v>
      </c>
      <c r="F23" s="35"/>
      <c r="G23" s="36"/>
      <c r="H23" s="37">
        <v>0.80310000000000004</v>
      </c>
      <c r="I23" s="37"/>
      <c r="J23" s="115">
        <v>-0.76080000000000003</v>
      </c>
      <c r="K23" s="38">
        <v>-2.4E-2</v>
      </c>
      <c r="L23" s="64"/>
      <c r="M23" s="146"/>
      <c r="N23" s="152"/>
      <c r="O23" s="156" t="str">
        <f t="shared" si="3"/>
        <v/>
      </c>
      <c r="P23" s="39" t="str">
        <f t="shared" si="4"/>
        <v/>
      </c>
      <c r="Q23" s="40" t="str">
        <f t="shared" si="5"/>
        <v/>
      </c>
      <c r="R23" s="196"/>
    </row>
    <row r="24" spans="1:18" ht="29" customHeight="1" x14ac:dyDescent="0.2">
      <c r="A24" s="139">
        <v>2016</v>
      </c>
      <c r="B24" s="32">
        <v>6051</v>
      </c>
      <c r="C24" s="33" t="s">
        <v>83</v>
      </c>
      <c r="D24" s="34" t="s">
        <v>81</v>
      </c>
      <c r="E24" s="35" t="s">
        <v>82</v>
      </c>
      <c r="F24" s="35" t="s">
        <v>84</v>
      </c>
      <c r="G24" s="167">
        <v>0.91459999999999997</v>
      </c>
      <c r="H24" s="37">
        <v>0.88980000000000004</v>
      </c>
      <c r="I24" s="37"/>
      <c r="J24" s="115">
        <v>-1.6E-2</v>
      </c>
      <c r="K24" s="38">
        <v>-2.4E-2</v>
      </c>
      <c r="L24" s="63">
        <f>H24+K24</f>
        <v>0.86580000000000001</v>
      </c>
      <c r="M24" s="146">
        <v>0.75</v>
      </c>
      <c r="N24" s="147">
        <v>0.82841435185185175</v>
      </c>
      <c r="O24" s="156">
        <f t="shared" si="3"/>
        <v>7.8414351851851749E-2</v>
      </c>
      <c r="P24" s="39">
        <f t="shared" si="4"/>
        <v>6775</v>
      </c>
      <c r="Q24" s="40">
        <f t="shared" si="5"/>
        <v>5865.7950000000001</v>
      </c>
      <c r="R24" s="196">
        <v>6</v>
      </c>
    </row>
    <row r="25" spans="1:18" ht="29" customHeight="1" x14ac:dyDescent="0.2">
      <c r="A25" s="131">
        <v>2022</v>
      </c>
      <c r="B25" s="108">
        <v>10742</v>
      </c>
      <c r="C25" s="33" t="s">
        <v>86</v>
      </c>
      <c r="D25" s="96">
        <v>93030677</v>
      </c>
      <c r="E25" s="35" t="s">
        <v>55</v>
      </c>
      <c r="F25" s="95" t="str">
        <f>Hovedark!F25</f>
        <v>Fantasea</v>
      </c>
      <c r="G25" s="167">
        <v>0.95689999999999997</v>
      </c>
      <c r="H25" s="37">
        <v>0.91180000000000005</v>
      </c>
      <c r="I25" s="37">
        <v>0.9546</v>
      </c>
      <c r="J25" s="115">
        <v>-1.6E-2</v>
      </c>
      <c r="K25" s="38">
        <v>-2.4E-2</v>
      </c>
      <c r="L25" s="63">
        <f>H25</f>
        <v>0.91180000000000005</v>
      </c>
      <c r="M25" s="146">
        <v>0.75</v>
      </c>
      <c r="N25" s="153">
        <v>0.8259143518518518</v>
      </c>
      <c r="O25" s="156">
        <f t="shared" si="3"/>
        <v>7.5914351851851802E-2</v>
      </c>
      <c r="P25" s="39">
        <f t="shared" si="4"/>
        <v>6559</v>
      </c>
      <c r="Q25" s="40">
        <f t="shared" si="5"/>
        <v>5980.4962000000005</v>
      </c>
      <c r="R25" s="188">
        <v>8</v>
      </c>
    </row>
    <row r="26" spans="1:18" ht="29" customHeight="1" x14ac:dyDescent="0.2">
      <c r="A26" s="140" t="s">
        <v>105</v>
      </c>
      <c r="B26" s="108">
        <v>11168</v>
      </c>
      <c r="C26" s="33" t="s">
        <v>95</v>
      </c>
      <c r="D26" s="96">
        <v>93030679</v>
      </c>
      <c r="E26" s="35" t="s">
        <v>94</v>
      </c>
      <c r="F26" s="95" t="s">
        <v>102</v>
      </c>
      <c r="G26" s="167">
        <v>0.99109999999999998</v>
      </c>
      <c r="H26" s="37">
        <v>0.94269999999999998</v>
      </c>
      <c r="I26" s="37">
        <v>0.98360000000000003</v>
      </c>
      <c r="J26" s="115">
        <v>-1.6E-2</v>
      </c>
      <c r="K26" s="38">
        <v>-2.4E-2</v>
      </c>
      <c r="L26" s="63">
        <f>H26+J26</f>
        <v>0.92669999999999997</v>
      </c>
      <c r="M26" s="146">
        <v>0.75</v>
      </c>
      <c r="N26" s="153">
        <v>0.81372685185185178</v>
      </c>
      <c r="O26" s="156">
        <f t="shared" si="3"/>
        <v>6.3726851851851785E-2</v>
      </c>
      <c r="P26" s="39">
        <f t="shared" si="4"/>
        <v>5506</v>
      </c>
      <c r="Q26" s="40">
        <f t="shared" si="5"/>
        <v>5102.4102000000003</v>
      </c>
      <c r="R26" s="188">
        <v>1</v>
      </c>
    </row>
    <row r="27" spans="1:18" ht="29" customHeight="1" x14ac:dyDescent="0.2">
      <c r="A27" s="140" t="s">
        <v>105</v>
      </c>
      <c r="B27" s="118">
        <v>6609</v>
      </c>
      <c r="C27" s="119" t="s">
        <v>106</v>
      </c>
      <c r="D27" s="120"/>
      <c r="E27" s="121" t="s">
        <v>96</v>
      </c>
      <c r="F27" s="122" t="s">
        <v>101</v>
      </c>
      <c r="G27" s="168">
        <v>0.96699999999999997</v>
      </c>
      <c r="H27" s="169">
        <v>0.93179999999999996</v>
      </c>
      <c r="I27" s="169">
        <v>0.96030000000000004</v>
      </c>
      <c r="J27" s="123">
        <v>-1.6E-2</v>
      </c>
      <c r="K27" s="191">
        <v>-2.4E-2</v>
      </c>
      <c r="L27" s="63">
        <f t="shared" ref="L27" si="6">H27+J27</f>
        <v>0.91579999999999995</v>
      </c>
      <c r="M27" s="146">
        <v>0.75</v>
      </c>
      <c r="N27" s="154">
        <v>0.82523148148148151</v>
      </c>
      <c r="O27" s="156">
        <f t="shared" si="3"/>
        <v>7.523148148148151E-2</v>
      </c>
      <c r="P27" s="39">
        <f t="shared" si="4"/>
        <v>6500</v>
      </c>
      <c r="Q27" s="40">
        <f t="shared" si="5"/>
        <v>5952.7</v>
      </c>
      <c r="R27" s="188">
        <v>7</v>
      </c>
    </row>
    <row r="28" spans="1:18" ht="29" customHeight="1" x14ac:dyDescent="0.2">
      <c r="A28" s="140" t="s">
        <v>105</v>
      </c>
      <c r="B28" s="108">
        <v>5760</v>
      </c>
      <c r="C28" s="33" t="s">
        <v>74</v>
      </c>
      <c r="D28" s="34" t="s">
        <v>111</v>
      </c>
      <c r="E28" s="35" t="s">
        <v>147</v>
      </c>
      <c r="F28" s="166" t="s">
        <v>118</v>
      </c>
      <c r="G28" s="170">
        <v>0.84650000000000003</v>
      </c>
      <c r="H28" s="170">
        <v>0.82299999999999995</v>
      </c>
      <c r="I28" s="170">
        <v>0.83830000000000005</v>
      </c>
      <c r="J28" s="123">
        <v>-1.6E-2</v>
      </c>
      <c r="K28" s="191">
        <v>-2.4E-2</v>
      </c>
      <c r="L28" s="63">
        <f>H28</f>
        <v>0.82299999999999995</v>
      </c>
      <c r="M28" s="146">
        <v>0.75</v>
      </c>
      <c r="N28" s="154">
        <v>0.82637731481481491</v>
      </c>
      <c r="O28" s="156">
        <f t="shared" si="3"/>
        <v>7.6377314814814912E-2</v>
      </c>
      <c r="P28" s="39">
        <f t="shared" si="4"/>
        <v>6599</v>
      </c>
      <c r="Q28" s="40">
        <f t="shared" si="5"/>
        <v>5430.9769999999999</v>
      </c>
      <c r="R28" s="188">
        <v>4</v>
      </c>
    </row>
    <row r="29" spans="1:18" ht="29" customHeight="1" x14ac:dyDescent="0.2">
      <c r="A29" s="160" t="s">
        <v>130</v>
      </c>
      <c r="B29" s="144"/>
      <c r="C29" s="49" t="s">
        <v>126</v>
      </c>
      <c r="D29" s="49"/>
      <c r="E29" s="49" t="s">
        <v>127</v>
      </c>
      <c r="F29" s="49"/>
      <c r="G29" s="207">
        <v>0.91010000000000002</v>
      </c>
      <c r="H29" s="207">
        <v>0.87649999999999995</v>
      </c>
      <c r="I29" s="207">
        <v>0.89490000000000003</v>
      </c>
      <c r="J29" s="123">
        <v>-1.6E-2</v>
      </c>
      <c r="K29" s="191">
        <v>-2.4E-2</v>
      </c>
      <c r="L29" s="125"/>
      <c r="M29" s="154"/>
      <c r="N29" s="154"/>
      <c r="O29" s="154"/>
      <c r="P29" s="39" t="str">
        <f t="shared" si="4"/>
        <v/>
      </c>
      <c r="Q29" s="40" t="str">
        <f t="shared" si="5"/>
        <v/>
      </c>
      <c r="R29" s="126"/>
    </row>
    <row r="30" spans="1:18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155"/>
      <c r="N30" s="155"/>
      <c r="O30" s="155"/>
      <c r="P30" s="39" t="str">
        <f t="shared" ref="P30:P31" si="7">IF(N30="","",SUM((HOUR(O30)*3600))+(MINUTE(O30)*60)+(SECOND(O30)))</f>
        <v/>
      </c>
      <c r="Q30" s="40" t="str">
        <f t="shared" ref="Q30:Q31" si="8">IF(L30="","",P30*L30)</f>
        <v/>
      </c>
      <c r="R30" s="197"/>
    </row>
    <row r="31" spans="1:18" ht="16" thickBot="1" x14ac:dyDescent="0.25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155"/>
      <c r="N31" s="155"/>
      <c r="O31" s="155"/>
      <c r="P31" s="39" t="str">
        <f t="shared" si="7"/>
        <v/>
      </c>
      <c r="Q31" s="40" t="str">
        <f t="shared" si="8"/>
        <v/>
      </c>
      <c r="R31" s="198"/>
    </row>
  </sheetData>
  <pageMargins left="0" right="0" top="0.74803149606299213" bottom="0.74803149606299213" header="0.31496062992125984" footer="0.31496062992125984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A7EDB-B035-884C-99FD-8B276B684094}">
  <sheetPr>
    <tabColor rgb="FFFFFF00"/>
    <pageSetUpPr fitToPage="1"/>
  </sheetPr>
  <dimension ref="A1:R31"/>
  <sheetViews>
    <sheetView zoomScale="130" zoomScaleNormal="130" workbookViewId="0">
      <selection activeCell="L14" sqref="L14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  <col min="18" max="18" width="10.6640625" style="53"/>
  </cols>
  <sheetData>
    <row r="1" spans="1:18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4"/>
      <c r="L1" s="2"/>
      <c r="M1" s="2"/>
      <c r="N1" s="2"/>
      <c r="O1" s="2"/>
      <c r="P1" s="2"/>
      <c r="Q1" s="2"/>
      <c r="R1" s="4"/>
    </row>
    <row r="2" spans="1:18" ht="16" thickBot="1" x14ac:dyDescent="0.25">
      <c r="A2" s="129" t="s">
        <v>0</v>
      </c>
      <c r="B2" s="192"/>
      <c r="C2" s="84" t="s">
        <v>41</v>
      </c>
      <c r="D2" s="6"/>
      <c r="E2" s="7"/>
      <c r="F2" s="8" t="s">
        <v>1</v>
      </c>
      <c r="G2" s="9"/>
      <c r="H2" s="9"/>
      <c r="I2" s="10" t="s">
        <v>2</v>
      </c>
      <c r="J2" s="8"/>
      <c r="K2" s="11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8" ht="29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1" t="s">
        <v>9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8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8" ht="29" customHeight="1" x14ac:dyDescent="0.2">
      <c r="A5" s="133"/>
      <c r="B5" s="32">
        <v>87</v>
      </c>
      <c r="C5" s="33" t="s">
        <v>72</v>
      </c>
      <c r="D5" s="34">
        <v>91769973</v>
      </c>
      <c r="E5" s="65" t="s">
        <v>73</v>
      </c>
      <c r="F5" s="35"/>
      <c r="G5" s="36">
        <v>0.88190000000000002</v>
      </c>
      <c r="H5" s="37">
        <v>0.8569</v>
      </c>
      <c r="I5" s="37"/>
      <c r="J5" s="115">
        <v>-1.6E-2</v>
      </c>
      <c r="K5" s="38">
        <v>-2.4E-2</v>
      </c>
      <c r="L5" s="61"/>
      <c r="M5" s="146"/>
      <c r="N5" s="147"/>
      <c r="O5" s="156" t="str">
        <f>IF(N5="","",N5-M5)</f>
        <v/>
      </c>
      <c r="P5" s="39" t="str">
        <f>IF(N5="","",SUM((HOUR(O5)*3600))+(MINUTE(O5)*60)+(SECOND(O5)))</f>
        <v/>
      </c>
      <c r="Q5" s="40" t="str">
        <f>IF(L5="","",P5*L5)</f>
        <v/>
      </c>
      <c r="R5" s="41"/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115">
        <v>0.90380000000000005</v>
      </c>
      <c r="H6" s="115">
        <v>0.86890000000000001</v>
      </c>
      <c r="I6" s="115">
        <v>0.89670000000000005</v>
      </c>
      <c r="J6" s="115">
        <v>-1.6E-2</v>
      </c>
      <c r="K6" s="38">
        <v>-2.4E-2</v>
      </c>
      <c r="L6" s="61">
        <f>H6</f>
        <v>0.86890000000000001</v>
      </c>
      <c r="M6" s="146">
        <v>0.75</v>
      </c>
      <c r="N6" s="147">
        <v>0.80511574074074066</v>
      </c>
      <c r="O6" s="156">
        <f t="shared" ref="O6:O12" si="0">IF(N6="","",N6-M6)</f>
        <v>5.511574074074066E-2</v>
      </c>
      <c r="P6" s="39">
        <f t="shared" ref="P6:P12" si="1">IF(N6="","",SUM((HOUR(O6)*3600))+(MINUTE(O6)*60)+(SECOND(O6)))</f>
        <v>4762</v>
      </c>
      <c r="Q6" s="40">
        <f t="shared" ref="Q6:Q12" si="2">IF(L6="","",P6*L6)</f>
        <v>4137.7017999999998</v>
      </c>
      <c r="R6" s="41">
        <v>1</v>
      </c>
    </row>
    <row r="7" spans="1:18" ht="29" customHeight="1" x14ac:dyDescent="0.2">
      <c r="A7" s="135"/>
      <c r="B7" s="32">
        <v>5628</v>
      </c>
      <c r="C7" s="35" t="s">
        <v>76</v>
      </c>
      <c r="D7" s="93" t="s">
        <v>77</v>
      </c>
      <c r="E7" s="65" t="s">
        <v>153</v>
      </c>
      <c r="F7" s="35" t="s">
        <v>78</v>
      </c>
      <c r="G7" s="115">
        <v>0.90380000000000005</v>
      </c>
      <c r="H7" s="115">
        <v>0.86890000000000001</v>
      </c>
      <c r="I7" s="115">
        <v>0.89670000000000005</v>
      </c>
      <c r="J7" s="115">
        <v>-1.6E-2</v>
      </c>
      <c r="K7" s="38">
        <v>-2.4E-2</v>
      </c>
      <c r="L7" s="61"/>
      <c r="M7" s="146"/>
      <c r="N7" s="147"/>
      <c r="O7" s="156" t="str">
        <f t="shared" si="0"/>
        <v/>
      </c>
      <c r="P7" s="39" t="str">
        <f t="shared" si="1"/>
        <v/>
      </c>
      <c r="Q7" s="40" t="str">
        <f t="shared" si="2"/>
        <v/>
      </c>
      <c r="R7" s="41"/>
    </row>
    <row r="8" spans="1:18" ht="29" customHeight="1" x14ac:dyDescent="0.2">
      <c r="A8" s="136" t="s">
        <v>25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115">
        <v>0.90380000000000005</v>
      </c>
      <c r="H8" s="115">
        <v>0.86890000000000001</v>
      </c>
      <c r="I8" s="115">
        <v>0.89670000000000005</v>
      </c>
      <c r="J8" s="115">
        <v>-1.6E-2</v>
      </c>
      <c r="K8" s="38">
        <v>-2.4E-2</v>
      </c>
      <c r="L8" s="61">
        <f>I8</f>
        <v>0.89670000000000005</v>
      </c>
      <c r="M8" s="146">
        <v>0.75</v>
      </c>
      <c r="N8" s="147">
        <v>0.80512731481481481</v>
      </c>
      <c r="O8" s="156">
        <f t="shared" si="0"/>
        <v>5.512731481481481E-2</v>
      </c>
      <c r="P8" s="39">
        <f t="shared" si="1"/>
        <v>4763</v>
      </c>
      <c r="Q8" s="40">
        <f t="shared" si="2"/>
        <v>4270.9821000000002</v>
      </c>
      <c r="R8" s="41">
        <v>2</v>
      </c>
    </row>
    <row r="9" spans="1:18" ht="29" customHeight="1" thickBot="1" x14ac:dyDescent="0.25">
      <c r="A9" s="137" t="s">
        <v>25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115">
        <v>0.90380000000000005</v>
      </c>
      <c r="H9" s="115">
        <v>0.86890000000000001</v>
      </c>
      <c r="I9" s="115">
        <v>0.89670000000000005</v>
      </c>
      <c r="J9" s="115">
        <v>-1.6E-2</v>
      </c>
      <c r="K9" s="77">
        <v>-2.4E-2</v>
      </c>
      <c r="L9" s="78"/>
      <c r="M9" s="148"/>
      <c r="N9" s="149"/>
      <c r="O9" s="157" t="str">
        <f t="shared" si="0"/>
        <v/>
      </c>
      <c r="P9" s="79" t="str">
        <f t="shared" si="1"/>
        <v/>
      </c>
      <c r="Q9" s="80" t="str">
        <f t="shared" si="2"/>
        <v/>
      </c>
      <c r="R9" s="81"/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104"/>
      <c r="H10" s="109"/>
      <c r="I10" s="105"/>
      <c r="J10" s="106"/>
      <c r="K10" s="106"/>
      <c r="L10" s="107"/>
      <c r="M10" s="150"/>
      <c r="N10" s="151"/>
      <c r="O10" s="158"/>
      <c r="P10" s="88"/>
      <c r="Q10" s="89"/>
      <c r="R10" s="90"/>
    </row>
    <row r="11" spans="1:18" ht="29" customHeight="1" x14ac:dyDescent="0.2">
      <c r="A11" s="143" t="s">
        <v>113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46">
        <v>0.97230000000000005</v>
      </c>
      <c r="H11" s="82">
        <v>0.89249999999999996</v>
      </c>
      <c r="I11" s="82">
        <v>0.96060000000000001</v>
      </c>
      <c r="J11" s="115">
        <v>-1.6E-2</v>
      </c>
      <c r="K11" s="71">
        <v>-2.4E-2</v>
      </c>
      <c r="L11" s="72"/>
      <c r="M11" s="146"/>
      <c r="N11" s="146"/>
      <c r="O11" s="156" t="str">
        <f>IF(N11="","",N11-M11)</f>
        <v/>
      </c>
      <c r="P11" s="39" t="str">
        <f>IF(N11="","",SUM((HOUR(O11)*3600))+(MINUTE(O11)*60)+(SECOND(O11)))</f>
        <v/>
      </c>
      <c r="Q11" s="40" t="str">
        <f>IF(L11="","",P11*L11)</f>
        <v/>
      </c>
      <c r="R11" s="41"/>
    </row>
    <row r="12" spans="1:18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36">
        <v>0.92159999999999997</v>
      </c>
      <c r="H12" s="37">
        <v>0.87390000000000001</v>
      </c>
      <c r="I12" s="37">
        <v>0.91359999999999997</v>
      </c>
      <c r="J12" s="115">
        <v>-1.6E-2</v>
      </c>
      <c r="K12" s="38">
        <v>-2.4E-2</v>
      </c>
      <c r="L12" s="61">
        <f>H12</f>
        <v>0.87390000000000001</v>
      </c>
      <c r="M12" s="146">
        <v>0.75</v>
      </c>
      <c r="N12" s="147">
        <v>0.80631944444444448</v>
      </c>
      <c r="O12" s="156">
        <f t="shared" si="0"/>
        <v>5.6319444444444478E-2</v>
      </c>
      <c r="P12" s="39">
        <f t="shared" si="1"/>
        <v>4866</v>
      </c>
      <c r="Q12" s="40">
        <f t="shared" si="2"/>
        <v>4252.3973999999998</v>
      </c>
      <c r="R12" s="41">
        <v>2</v>
      </c>
    </row>
    <row r="13" spans="1:18" ht="29" customHeight="1" x14ac:dyDescent="0.2">
      <c r="A13" s="159" t="s">
        <v>34</v>
      </c>
      <c r="B13" s="32">
        <v>15305</v>
      </c>
      <c r="C13" s="33" t="s">
        <v>35</v>
      </c>
      <c r="D13" s="43">
        <v>91747027</v>
      </c>
      <c r="E13" s="44" t="s">
        <v>36</v>
      </c>
      <c r="F13" s="35" t="s">
        <v>37</v>
      </c>
      <c r="G13" s="46">
        <v>0.92130000000000001</v>
      </c>
      <c r="H13" s="37">
        <v>0.89759999999999995</v>
      </c>
      <c r="I13" s="37"/>
      <c r="J13" s="115">
        <v>-1.6E-2</v>
      </c>
      <c r="K13" s="38">
        <v>-2.4E-2</v>
      </c>
      <c r="L13" s="61">
        <f>H13</f>
        <v>0.89759999999999995</v>
      </c>
      <c r="M13" s="146">
        <v>0.75</v>
      </c>
      <c r="N13" s="147"/>
      <c r="O13" s="156" t="str">
        <f t="shared" ref="O13:O19" si="3">IF(N13="","",N13-M13)</f>
        <v/>
      </c>
      <c r="P13" s="39" t="str">
        <f t="shared" ref="P13:P19" si="4">IF(N13="","",SUM((HOUR(O13)*3600))+(MINUTE(O13)*60)+(SECOND(O13)))</f>
        <v/>
      </c>
      <c r="Q13" s="40" t="e">
        <f t="shared" ref="Q13:Q19" si="5">IF(L13="","",P13*L13)</f>
        <v>#VALUE!</v>
      </c>
      <c r="R13" s="41" t="s">
        <v>121</v>
      </c>
    </row>
    <row r="14" spans="1:18" ht="29" customHeight="1" x14ac:dyDescent="0.2">
      <c r="A14" s="131">
        <v>2022</v>
      </c>
      <c r="B14" s="32">
        <v>8981</v>
      </c>
      <c r="C14" s="33" t="s">
        <v>38</v>
      </c>
      <c r="D14" s="34">
        <v>91697838</v>
      </c>
      <c r="E14" s="35" t="s">
        <v>39</v>
      </c>
      <c r="F14" s="35" t="s">
        <v>40</v>
      </c>
      <c r="G14" s="36">
        <v>0.91320000000000001</v>
      </c>
      <c r="H14" s="37">
        <v>0.87450000000000006</v>
      </c>
      <c r="I14" s="37">
        <v>0.90449999999999997</v>
      </c>
      <c r="J14" s="115">
        <v>-1.6E-2</v>
      </c>
      <c r="K14" s="38">
        <v>-2.4E-2</v>
      </c>
      <c r="L14" s="61"/>
      <c r="M14" s="146"/>
      <c r="N14" s="147"/>
      <c r="O14" s="156" t="str">
        <f t="shared" si="3"/>
        <v/>
      </c>
      <c r="P14" s="39" t="str">
        <f t="shared" si="4"/>
        <v/>
      </c>
      <c r="Q14" s="40" t="str">
        <f t="shared" si="5"/>
        <v/>
      </c>
      <c r="R14" s="41"/>
    </row>
    <row r="15" spans="1:18" ht="29" customHeight="1" x14ac:dyDescent="0.2">
      <c r="A15" s="194" t="s">
        <v>105</v>
      </c>
      <c r="B15" s="32">
        <v>9801</v>
      </c>
      <c r="C15" s="33" t="s">
        <v>41</v>
      </c>
      <c r="D15" s="34">
        <v>91357059</v>
      </c>
      <c r="E15" s="35" t="s">
        <v>42</v>
      </c>
      <c r="F15" s="35" t="s">
        <v>43</v>
      </c>
      <c r="G15" s="36">
        <v>0.95960000000000001</v>
      </c>
      <c r="H15" s="37">
        <v>0.91190000000000004</v>
      </c>
      <c r="I15" s="37">
        <v>0.94179999999999997</v>
      </c>
      <c r="J15" s="115">
        <v>-1.6E-2</v>
      </c>
      <c r="K15" s="38">
        <v>-2.4E-2</v>
      </c>
      <c r="L15" s="61"/>
      <c r="M15" s="146" t="s">
        <v>131</v>
      </c>
      <c r="N15" s="147"/>
      <c r="O15" s="156" t="str">
        <f t="shared" si="3"/>
        <v/>
      </c>
      <c r="P15" s="39" t="str">
        <f t="shared" si="4"/>
        <v/>
      </c>
      <c r="Q15" s="40" t="str">
        <f t="shared" si="5"/>
        <v/>
      </c>
      <c r="R15" s="41">
        <v>5</v>
      </c>
    </row>
    <row r="16" spans="1:18" ht="29" customHeight="1" x14ac:dyDescent="0.2">
      <c r="A16" s="139">
        <v>2020</v>
      </c>
      <c r="B16" s="32">
        <v>10421</v>
      </c>
      <c r="C16" s="33" t="s">
        <v>44</v>
      </c>
      <c r="D16" s="117">
        <v>91849410</v>
      </c>
      <c r="E16" s="45" t="s">
        <v>45</v>
      </c>
      <c r="F16" s="35" t="s">
        <v>46</v>
      </c>
      <c r="G16" s="36">
        <v>1.0471999999999999</v>
      </c>
      <c r="H16" s="37">
        <v>1.0034000000000001</v>
      </c>
      <c r="I16" s="37">
        <v>1.0354000000000001</v>
      </c>
      <c r="J16" s="115">
        <v>-1.6E-2</v>
      </c>
      <c r="K16" s="38">
        <v>-2.4E-2</v>
      </c>
      <c r="L16" s="61"/>
      <c r="M16" s="146"/>
      <c r="N16" s="147"/>
      <c r="O16" s="156" t="str">
        <f t="shared" si="3"/>
        <v/>
      </c>
      <c r="P16" s="39" t="str">
        <f t="shared" si="4"/>
        <v/>
      </c>
      <c r="Q16" s="40" t="str">
        <f t="shared" si="5"/>
        <v/>
      </c>
      <c r="R16" s="41"/>
    </row>
    <row r="17" spans="1:18" ht="29" customHeight="1" x14ac:dyDescent="0.2">
      <c r="A17" s="131">
        <v>2022</v>
      </c>
      <c r="B17" s="32">
        <v>10528</v>
      </c>
      <c r="C17" s="33" t="s">
        <v>47</v>
      </c>
      <c r="D17" s="34" t="s">
        <v>48</v>
      </c>
      <c r="E17" s="45" t="s">
        <v>49</v>
      </c>
      <c r="F17" s="35" t="s">
        <v>50</v>
      </c>
      <c r="G17" s="37">
        <v>0.98970000000000002</v>
      </c>
      <c r="H17" s="37">
        <v>0.95609999999999995</v>
      </c>
      <c r="I17" s="37">
        <v>0.97870000000000001</v>
      </c>
      <c r="J17" s="115">
        <v>-1.6E-2</v>
      </c>
      <c r="K17" s="38">
        <v>-2.4E-2</v>
      </c>
      <c r="L17" s="61"/>
      <c r="M17" s="146"/>
      <c r="N17" s="147"/>
      <c r="O17" s="156" t="str">
        <f t="shared" si="3"/>
        <v/>
      </c>
      <c r="P17" s="39" t="str">
        <f t="shared" si="4"/>
        <v/>
      </c>
      <c r="Q17" s="40" t="str">
        <f t="shared" si="5"/>
        <v/>
      </c>
      <c r="R17" s="41"/>
    </row>
    <row r="18" spans="1:18" ht="29" customHeight="1" x14ac:dyDescent="0.2">
      <c r="A18" s="134" t="s">
        <v>105</v>
      </c>
      <c r="B18" s="32">
        <v>15028</v>
      </c>
      <c r="C18" s="33" t="s">
        <v>51</v>
      </c>
      <c r="D18" s="34" t="s">
        <v>52</v>
      </c>
      <c r="E18" s="35" t="s">
        <v>53</v>
      </c>
      <c r="F18" s="35" t="s">
        <v>54</v>
      </c>
      <c r="G18" s="37">
        <v>1.0379</v>
      </c>
      <c r="H18" s="37">
        <v>0.98650000000000004</v>
      </c>
      <c r="I18" s="37">
        <v>1.0278</v>
      </c>
      <c r="J18" s="115">
        <v>-1.6E-2</v>
      </c>
      <c r="K18" s="38">
        <v>-2.4E-2</v>
      </c>
      <c r="L18" s="61"/>
      <c r="M18" s="152"/>
      <c r="N18" s="147"/>
      <c r="O18" s="156" t="str">
        <f t="shared" si="3"/>
        <v/>
      </c>
      <c r="P18" s="39" t="str">
        <f t="shared" si="4"/>
        <v/>
      </c>
      <c r="Q18" s="40" t="str">
        <f t="shared" si="5"/>
        <v/>
      </c>
      <c r="R18" s="164"/>
    </row>
    <row r="19" spans="1:18" ht="29" customHeight="1" x14ac:dyDescent="0.2">
      <c r="A19" s="134" t="s">
        <v>105</v>
      </c>
      <c r="B19" s="32">
        <v>10482</v>
      </c>
      <c r="C19" s="33" t="s">
        <v>56</v>
      </c>
      <c r="D19" s="34">
        <v>95031701</v>
      </c>
      <c r="E19" s="35" t="s">
        <v>49</v>
      </c>
      <c r="F19" s="35" t="s">
        <v>110</v>
      </c>
      <c r="G19" s="167">
        <v>0.96289999999999998</v>
      </c>
      <c r="H19" s="37">
        <v>0.91649999999999998</v>
      </c>
      <c r="I19" s="37">
        <v>0.94950000000000001</v>
      </c>
      <c r="J19" s="115">
        <v>-1.6E-2</v>
      </c>
      <c r="K19" s="38">
        <v>-2.4E-2</v>
      </c>
      <c r="L19" s="61">
        <f>G19</f>
        <v>0.96289999999999998</v>
      </c>
      <c r="M19" s="146">
        <v>0.75</v>
      </c>
      <c r="N19" s="147">
        <v>0.80491898148148155</v>
      </c>
      <c r="O19" s="156">
        <f t="shared" si="3"/>
        <v>5.4918981481481555E-2</v>
      </c>
      <c r="P19" s="39">
        <f t="shared" si="4"/>
        <v>4745</v>
      </c>
      <c r="Q19" s="40">
        <f t="shared" si="5"/>
        <v>4568.9605000000001</v>
      </c>
      <c r="R19" s="164">
        <v>4</v>
      </c>
    </row>
    <row r="20" spans="1:18" ht="29" customHeight="1" x14ac:dyDescent="0.2">
      <c r="A20" s="171" t="s">
        <v>105</v>
      </c>
      <c r="B20" s="32">
        <v>12245</v>
      </c>
      <c r="C20" s="33" t="s">
        <v>57</v>
      </c>
      <c r="D20" s="34" t="s">
        <v>58</v>
      </c>
      <c r="E20" s="35" t="s">
        <v>59</v>
      </c>
      <c r="F20" s="35" t="s">
        <v>125</v>
      </c>
      <c r="G20" s="167">
        <v>0.98109999999999997</v>
      </c>
      <c r="H20" s="37">
        <v>0.93</v>
      </c>
      <c r="I20" s="37">
        <v>0.97450000000000003</v>
      </c>
      <c r="J20" s="115">
        <v>-1.6E-2</v>
      </c>
      <c r="K20" s="38">
        <v>-2.4E-2</v>
      </c>
      <c r="L20" s="61">
        <f>H20+J20</f>
        <v>0.91400000000000003</v>
      </c>
      <c r="M20" s="146">
        <v>0.75</v>
      </c>
      <c r="N20" s="147"/>
      <c r="O20" s="156" t="str">
        <f t="shared" ref="O20:O26" si="6">IF(N20="","",N20-M20)</f>
        <v/>
      </c>
      <c r="P20" s="39" t="str">
        <f t="shared" ref="P20:P26" si="7">IF(N20="","",SUM((HOUR(O20)*3600))+(MINUTE(O20)*60)+(SECOND(O20)))</f>
        <v/>
      </c>
      <c r="Q20" s="40" t="e">
        <f t="shared" ref="Q20:Q26" si="8">IF(L20="","",P20*L20)</f>
        <v>#VALUE!</v>
      </c>
      <c r="R20" s="164" t="s">
        <v>121</v>
      </c>
    </row>
    <row r="21" spans="1:18" ht="29" customHeight="1" x14ac:dyDescent="0.2">
      <c r="A21" s="131">
        <v>2022</v>
      </c>
      <c r="B21" s="32">
        <v>16300</v>
      </c>
      <c r="C21" s="33" t="s">
        <v>60</v>
      </c>
      <c r="D21" s="34" t="s">
        <v>63</v>
      </c>
      <c r="E21" s="35" t="s">
        <v>62</v>
      </c>
      <c r="F21" s="35" t="s">
        <v>61</v>
      </c>
      <c r="G21" s="167">
        <v>0</v>
      </c>
      <c r="H21" s="37">
        <v>0.85809999999999997</v>
      </c>
      <c r="I21" s="37">
        <v>0</v>
      </c>
      <c r="J21" s="115">
        <v>0.85829999999999995</v>
      </c>
      <c r="K21" s="38">
        <v>-2.4E-2</v>
      </c>
      <c r="L21" s="61"/>
      <c r="M21" s="146"/>
      <c r="N21" s="147"/>
      <c r="O21" s="156" t="str">
        <f t="shared" si="6"/>
        <v/>
      </c>
      <c r="P21" s="39" t="str">
        <f t="shared" si="7"/>
        <v/>
      </c>
      <c r="Q21" s="40" t="str">
        <f t="shared" si="8"/>
        <v/>
      </c>
      <c r="R21" s="164"/>
    </row>
    <row r="22" spans="1:18" ht="29" customHeight="1" x14ac:dyDescent="0.2">
      <c r="A22" s="160"/>
      <c r="B22" s="32"/>
      <c r="C22" s="33" t="s">
        <v>64</v>
      </c>
      <c r="D22" s="34" t="s">
        <v>65</v>
      </c>
      <c r="E22" s="35" t="s">
        <v>66</v>
      </c>
      <c r="F22" s="35"/>
      <c r="G22" s="46">
        <v>0.84250000000000003</v>
      </c>
      <c r="H22" s="37">
        <v>0.81889999999999996</v>
      </c>
      <c r="I22" s="37"/>
      <c r="J22" s="115">
        <v>-1.6E-2</v>
      </c>
      <c r="K22" s="38">
        <v>-2.4E-2</v>
      </c>
      <c r="L22" s="61"/>
      <c r="M22" s="146"/>
      <c r="N22" s="147"/>
      <c r="O22" s="156" t="str">
        <f t="shared" si="6"/>
        <v/>
      </c>
      <c r="P22" s="39" t="str">
        <f t="shared" si="7"/>
        <v/>
      </c>
      <c r="Q22" s="40" t="str">
        <f t="shared" si="8"/>
        <v/>
      </c>
      <c r="R22" s="164"/>
    </row>
    <row r="23" spans="1:18" ht="29" customHeight="1" x14ac:dyDescent="0.2">
      <c r="A23" s="140" t="s">
        <v>105</v>
      </c>
      <c r="B23" s="32">
        <v>1254</v>
      </c>
      <c r="C23" s="33" t="s">
        <v>79</v>
      </c>
      <c r="D23" s="34">
        <v>93499575</v>
      </c>
      <c r="E23" s="35" t="s">
        <v>19</v>
      </c>
      <c r="F23" s="35"/>
      <c r="G23" s="36"/>
      <c r="H23" s="37">
        <v>0.80310000000000004</v>
      </c>
      <c r="I23" s="37"/>
      <c r="J23" s="115">
        <v>-0.76080000000000003</v>
      </c>
      <c r="K23" s="38">
        <v>-2.4E-2</v>
      </c>
      <c r="L23" s="64"/>
      <c r="M23" s="146"/>
      <c r="N23" s="152"/>
      <c r="O23" s="156" t="str">
        <f t="shared" si="6"/>
        <v/>
      </c>
      <c r="P23" s="39" t="str">
        <f t="shared" si="7"/>
        <v/>
      </c>
      <c r="Q23" s="40" t="str">
        <f t="shared" si="8"/>
        <v/>
      </c>
      <c r="R23" s="164"/>
    </row>
    <row r="24" spans="1:18" ht="29" customHeight="1" x14ac:dyDescent="0.2">
      <c r="A24" s="139">
        <v>2016</v>
      </c>
      <c r="B24" s="32">
        <v>6051</v>
      </c>
      <c r="C24" s="33" t="s">
        <v>83</v>
      </c>
      <c r="D24" s="34" t="s">
        <v>81</v>
      </c>
      <c r="E24" s="35" t="s">
        <v>82</v>
      </c>
      <c r="F24" s="35" t="s">
        <v>84</v>
      </c>
      <c r="G24" s="167">
        <v>0.91459999999999997</v>
      </c>
      <c r="H24" s="37">
        <v>0.88980000000000004</v>
      </c>
      <c r="I24" s="37"/>
      <c r="J24" s="115">
        <v>-1.6E-2</v>
      </c>
      <c r="K24" s="38">
        <v>-2.4E-2</v>
      </c>
      <c r="L24" s="63"/>
      <c r="M24" s="146"/>
      <c r="N24" s="147"/>
      <c r="O24" s="156" t="str">
        <f t="shared" si="6"/>
        <v/>
      </c>
      <c r="P24" s="39" t="str">
        <f t="shared" si="7"/>
        <v/>
      </c>
      <c r="Q24" s="40" t="str">
        <f t="shared" si="8"/>
        <v/>
      </c>
      <c r="R24" s="164"/>
    </row>
    <row r="25" spans="1:18" ht="29" customHeight="1" x14ac:dyDescent="0.2">
      <c r="A25" s="131">
        <v>2022</v>
      </c>
      <c r="B25" s="108">
        <v>10742</v>
      </c>
      <c r="C25" s="33" t="s">
        <v>86</v>
      </c>
      <c r="D25" s="96">
        <v>93030677</v>
      </c>
      <c r="E25" s="35" t="s">
        <v>55</v>
      </c>
      <c r="F25" s="95" t="str">
        <f>Hovedark!F25</f>
        <v>Fantasea</v>
      </c>
      <c r="G25" s="167">
        <v>0.95689999999999997</v>
      </c>
      <c r="H25" s="37">
        <v>0.91180000000000005</v>
      </c>
      <c r="I25" s="37">
        <v>0.9546</v>
      </c>
      <c r="J25" s="115">
        <v>-1.6E-2</v>
      </c>
      <c r="K25" s="38">
        <v>-2.4E-2</v>
      </c>
      <c r="L25" s="63"/>
      <c r="M25" s="153"/>
      <c r="N25" s="153"/>
      <c r="O25" s="156" t="str">
        <f t="shared" si="6"/>
        <v/>
      </c>
      <c r="P25" s="39" t="str">
        <f t="shared" si="7"/>
        <v/>
      </c>
      <c r="Q25" s="40" t="str">
        <f t="shared" si="8"/>
        <v/>
      </c>
      <c r="R25" s="108"/>
    </row>
    <row r="26" spans="1:18" ht="29" customHeight="1" x14ac:dyDescent="0.2">
      <c r="A26" s="140" t="s">
        <v>105</v>
      </c>
      <c r="B26" s="108">
        <v>11168</v>
      </c>
      <c r="C26" s="33" t="s">
        <v>95</v>
      </c>
      <c r="D26" s="96">
        <v>93030679</v>
      </c>
      <c r="E26" s="35" t="s">
        <v>94</v>
      </c>
      <c r="F26" s="95" t="s">
        <v>102</v>
      </c>
      <c r="G26" s="167">
        <v>0.99109999999999998</v>
      </c>
      <c r="H26" s="37">
        <v>0.94269999999999998</v>
      </c>
      <c r="I26" s="37">
        <v>0.98360000000000003</v>
      </c>
      <c r="J26" s="115">
        <v>-1.6E-2</v>
      </c>
      <c r="K26" s="38">
        <v>-2.4E-2</v>
      </c>
      <c r="L26" s="63">
        <f>G26</f>
        <v>0.99109999999999998</v>
      </c>
      <c r="M26" s="146">
        <v>0.75</v>
      </c>
      <c r="N26" s="153">
        <v>0.79861111111111116</v>
      </c>
      <c r="O26" s="156">
        <f t="shared" si="6"/>
        <v>4.861111111111116E-2</v>
      </c>
      <c r="P26" s="39">
        <f t="shared" si="7"/>
        <v>4200</v>
      </c>
      <c r="Q26" s="40">
        <f t="shared" si="8"/>
        <v>4162.62</v>
      </c>
      <c r="R26" s="108">
        <v>1</v>
      </c>
    </row>
    <row r="27" spans="1:18" ht="29" customHeight="1" x14ac:dyDescent="0.2">
      <c r="A27" s="140" t="s">
        <v>105</v>
      </c>
      <c r="B27" s="118">
        <v>6609</v>
      </c>
      <c r="C27" s="119" t="s">
        <v>106</v>
      </c>
      <c r="D27" s="120"/>
      <c r="E27" s="121" t="s">
        <v>96</v>
      </c>
      <c r="F27" s="122" t="s">
        <v>101</v>
      </c>
      <c r="G27" s="168">
        <v>0.96699999999999997</v>
      </c>
      <c r="H27" s="169">
        <v>0.93179999999999996</v>
      </c>
      <c r="I27" s="169">
        <v>0.96030000000000004</v>
      </c>
      <c r="J27" s="123">
        <v>-1.6E-2</v>
      </c>
      <c r="K27" s="191">
        <v>-2.4E-2</v>
      </c>
      <c r="L27" s="125">
        <f>H27</f>
        <v>0.93179999999999996</v>
      </c>
      <c r="M27" s="146">
        <v>0.75</v>
      </c>
      <c r="N27" s="154">
        <v>0.80496527777777782</v>
      </c>
      <c r="O27" s="156">
        <f t="shared" ref="O27:O28" si="9">IF(N27="","",N27-M27)</f>
        <v>5.4965277777777821E-2</v>
      </c>
      <c r="P27" s="39">
        <f t="shared" ref="P27:P29" si="10">IF(N27="","",SUM((HOUR(O27)*3600))+(MINUTE(O27)*60)+(SECOND(O27)))</f>
        <v>4749</v>
      </c>
      <c r="Q27" s="40">
        <f t="shared" ref="Q27:Q29" si="11">IF(L27="","",P27*L27)</f>
        <v>4425.1181999999999</v>
      </c>
      <c r="R27" s="188">
        <v>3</v>
      </c>
    </row>
    <row r="28" spans="1:18" ht="29" customHeight="1" x14ac:dyDescent="0.2">
      <c r="A28" s="140" t="s">
        <v>105</v>
      </c>
      <c r="B28" s="108">
        <v>5760</v>
      </c>
      <c r="C28" s="33" t="s">
        <v>74</v>
      </c>
      <c r="D28" s="34" t="s">
        <v>111</v>
      </c>
      <c r="E28" s="35" t="s">
        <v>147</v>
      </c>
      <c r="F28" s="166" t="s">
        <v>118</v>
      </c>
      <c r="G28" s="170">
        <v>0.84650000000000003</v>
      </c>
      <c r="H28" s="170">
        <v>0.82299999999999995</v>
      </c>
      <c r="I28" s="170">
        <v>0.83830000000000005</v>
      </c>
      <c r="J28" s="123">
        <v>-1.6E-2</v>
      </c>
      <c r="K28" s="191">
        <v>-2.4E-2</v>
      </c>
      <c r="L28" s="125">
        <f>H28+J28</f>
        <v>0.80699999999999994</v>
      </c>
      <c r="M28" s="146">
        <v>0.75</v>
      </c>
      <c r="N28" s="154"/>
      <c r="O28" s="156" t="str">
        <f t="shared" si="9"/>
        <v/>
      </c>
      <c r="P28" s="39" t="str">
        <f t="shared" si="10"/>
        <v/>
      </c>
      <c r="Q28" s="40" t="e">
        <f t="shared" si="11"/>
        <v>#VALUE!</v>
      </c>
      <c r="R28" s="188" t="s">
        <v>121</v>
      </c>
    </row>
    <row r="29" spans="1:18" ht="29" customHeight="1" x14ac:dyDescent="0.2">
      <c r="A29" s="160" t="s">
        <v>130</v>
      </c>
      <c r="B29" s="144"/>
      <c r="C29" s="49" t="s">
        <v>126</v>
      </c>
      <c r="D29" s="49"/>
      <c r="E29" s="49" t="s">
        <v>127</v>
      </c>
      <c r="F29" s="49"/>
      <c r="G29" s="207">
        <v>0.91010000000000002</v>
      </c>
      <c r="H29" s="207">
        <v>0.87649999999999995</v>
      </c>
      <c r="I29" s="207">
        <v>0.89490000000000003</v>
      </c>
      <c r="J29" s="123">
        <v>-1.6E-2</v>
      </c>
      <c r="K29" s="191">
        <v>-2.4E-2</v>
      </c>
      <c r="L29" s="125"/>
      <c r="M29" s="154"/>
      <c r="N29" s="154"/>
      <c r="O29" s="154"/>
      <c r="P29" s="39" t="str">
        <f t="shared" si="10"/>
        <v/>
      </c>
      <c r="Q29" s="40" t="str">
        <f t="shared" si="11"/>
        <v/>
      </c>
      <c r="R29" s="126"/>
    </row>
    <row r="30" spans="1:18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155"/>
      <c r="N30" s="155"/>
      <c r="O30" s="155"/>
      <c r="P30" s="39" t="str">
        <f t="shared" ref="P30:P31" si="12">IF(N30="","",SUM((HOUR(O30)*3600))+(MINUTE(O30)*60)+(SECOND(O30)))</f>
        <v/>
      </c>
      <c r="Q30" s="40" t="str">
        <f t="shared" ref="Q30:Q31" si="13">IF(L30="","",P30*L30)</f>
        <v/>
      </c>
      <c r="R30" s="144"/>
    </row>
    <row r="31" spans="1:18" x14ac:dyDescent="0.2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155"/>
      <c r="N31" s="155"/>
      <c r="O31" s="155"/>
      <c r="P31" s="39" t="str">
        <f t="shared" si="12"/>
        <v/>
      </c>
      <c r="Q31" s="40" t="str">
        <f t="shared" si="13"/>
        <v/>
      </c>
      <c r="R31" s="144"/>
    </row>
  </sheetData>
  <pageMargins left="0" right="0" top="0.74803149606299213" bottom="0.74803149606299213" header="0.31496062992125984" footer="0.31496062992125984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81EE6-8149-BD43-9043-8603E9B69CAB}">
  <sheetPr>
    <tabColor rgb="FFFFFF00"/>
    <pageSetUpPr fitToPage="1"/>
  </sheetPr>
  <dimension ref="A1:R31"/>
  <sheetViews>
    <sheetView zoomScale="92" zoomScaleNormal="92" workbookViewId="0">
      <selection activeCell="L14" sqref="L14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  <col min="18" max="18" width="10.6640625" style="53"/>
  </cols>
  <sheetData>
    <row r="1" spans="1:18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4"/>
      <c r="L1" s="2"/>
      <c r="M1" s="2"/>
      <c r="N1" s="2"/>
      <c r="O1" s="2"/>
      <c r="P1" s="2"/>
      <c r="Q1" s="2"/>
      <c r="R1" s="4"/>
    </row>
    <row r="2" spans="1:18" ht="16" thickBot="1" x14ac:dyDescent="0.25">
      <c r="A2" s="129" t="s">
        <v>0</v>
      </c>
      <c r="B2" s="192"/>
      <c r="C2" s="84" t="s">
        <v>106</v>
      </c>
      <c r="D2" s="6"/>
      <c r="E2" s="7"/>
      <c r="F2" s="8" t="s">
        <v>1</v>
      </c>
      <c r="G2" s="9" t="s">
        <v>128</v>
      </c>
      <c r="H2" s="9"/>
      <c r="I2" s="10" t="s">
        <v>2</v>
      </c>
      <c r="J2" s="178">
        <v>45069</v>
      </c>
      <c r="K2" s="11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8" ht="29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1" t="s">
        <v>9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8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8" ht="29" customHeight="1" x14ac:dyDescent="0.2">
      <c r="A5" s="133"/>
      <c r="B5" s="32">
        <v>87</v>
      </c>
      <c r="C5" s="33" t="s">
        <v>72</v>
      </c>
      <c r="D5" s="34">
        <v>91769973</v>
      </c>
      <c r="E5" s="65" t="s">
        <v>73</v>
      </c>
      <c r="F5" s="35"/>
      <c r="G5" s="36">
        <v>0.88190000000000002</v>
      </c>
      <c r="H5" s="37">
        <v>0.8569</v>
      </c>
      <c r="I5" s="37"/>
      <c r="J5" s="115">
        <v>-1.6E-2</v>
      </c>
      <c r="K5" s="38">
        <v>-2.4E-2</v>
      </c>
      <c r="L5" s="61"/>
      <c r="M5" s="146"/>
      <c r="N5" s="147"/>
      <c r="O5" s="156" t="str">
        <f>IF(N5="","",N5-M5)</f>
        <v/>
      </c>
      <c r="P5" s="39" t="str">
        <f>IF(N5="","",SUM((HOUR(O5)*3600))+(MINUTE(O5)*60)+(SECOND(O5)))</f>
        <v/>
      </c>
      <c r="Q5" s="40" t="str">
        <f>IF(L5="","",P5*L5)</f>
        <v/>
      </c>
      <c r="R5" s="41"/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115">
        <v>0.90380000000000005</v>
      </c>
      <c r="H6" s="115">
        <v>0.86890000000000001</v>
      </c>
      <c r="I6" s="115">
        <v>0.89670000000000005</v>
      </c>
      <c r="J6" s="115">
        <v>-1.6E-2</v>
      </c>
      <c r="K6" s="38">
        <v>-2.4E-2</v>
      </c>
      <c r="L6" s="61">
        <f>G6</f>
        <v>0.90380000000000005</v>
      </c>
      <c r="M6" s="146"/>
      <c r="N6" s="156">
        <v>0.78912037037037042</v>
      </c>
      <c r="O6" s="156"/>
      <c r="P6" s="39"/>
      <c r="Q6" s="40"/>
      <c r="R6" s="41">
        <v>1</v>
      </c>
    </row>
    <row r="7" spans="1:18" ht="29" customHeight="1" x14ac:dyDescent="0.2">
      <c r="A7" s="135"/>
      <c r="B7" s="32">
        <v>5628</v>
      </c>
      <c r="C7" s="35" t="s">
        <v>76</v>
      </c>
      <c r="D7" s="93" t="s">
        <v>77</v>
      </c>
      <c r="E7" s="65" t="s">
        <v>153</v>
      </c>
      <c r="F7" s="35" t="s">
        <v>78</v>
      </c>
      <c r="G7" s="115">
        <v>0.90380000000000005</v>
      </c>
      <c r="H7" s="115">
        <v>0.86890000000000001</v>
      </c>
      <c r="I7" s="115">
        <v>0.89670000000000005</v>
      </c>
      <c r="J7" s="115">
        <v>-1.6E-2</v>
      </c>
      <c r="K7" s="38">
        <v>-2.4E-2</v>
      </c>
      <c r="L7" s="61"/>
      <c r="M7" s="146"/>
      <c r="N7" s="156" t="str">
        <f t="shared" ref="N7:O31" si="0">IF(M7="","",M7-L7)</f>
        <v/>
      </c>
      <c r="O7" s="156" t="str">
        <f t="shared" si="0"/>
        <v/>
      </c>
      <c r="P7" s="39"/>
      <c r="Q7" s="40"/>
      <c r="R7" s="41"/>
    </row>
    <row r="8" spans="1:18" ht="29" customHeight="1" x14ac:dyDescent="0.2">
      <c r="A8" s="136" t="s">
        <v>25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115">
        <v>0.90380000000000005</v>
      </c>
      <c r="H8" s="115">
        <v>0.86890000000000001</v>
      </c>
      <c r="I8" s="115">
        <v>0.89670000000000005</v>
      </c>
      <c r="J8" s="115">
        <v>-1.6E-2</v>
      </c>
      <c r="K8" s="38">
        <v>-2.4E-2</v>
      </c>
      <c r="L8" s="61">
        <f>G8</f>
        <v>0.90380000000000005</v>
      </c>
      <c r="M8" s="146"/>
      <c r="N8" s="156">
        <v>0.78957175925925915</v>
      </c>
      <c r="O8" s="156"/>
      <c r="P8" s="39"/>
      <c r="Q8" s="40"/>
      <c r="R8" s="41">
        <v>2</v>
      </c>
    </row>
    <row r="9" spans="1:18" ht="29" customHeight="1" thickBot="1" x14ac:dyDescent="0.25">
      <c r="A9" s="137" t="s">
        <v>25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115">
        <v>0.90380000000000005</v>
      </c>
      <c r="H9" s="115">
        <v>0.86890000000000001</v>
      </c>
      <c r="I9" s="115">
        <v>0.89670000000000005</v>
      </c>
      <c r="J9" s="115">
        <v>-1.6E-2</v>
      </c>
      <c r="K9" s="77">
        <v>-2.4E-2</v>
      </c>
      <c r="L9" s="78"/>
      <c r="M9" s="148"/>
      <c r="N9" s="202" t="str">
        <f t="shared" si="0"/>
        <v/>
      </c>
      <c r="O9" s="202" t="str">
        <f t="shared" si="0"/>
        <v/>
      </c>
      <c r="P9" s="79"/>
      <c r="Q9" s="80"/>
      <c r="R9" s="81"/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104"/>
      <c r="H10" s="109"/>
      <c r="I10" s="105"/>
      <c r="J10" s="106"/>
      <c r="K10" s="106"/>
      <c r="L10" s="107"/>
      <c r="M10" s="150"/>
      <c r="N10" s="203" t="str">
        <f t="shared" si="0"/>
        <v/>
      </c>
      <c r="O10" s="203" t="str">
        <f t="shared" si="0"/>
        <v/>
      </c>
      <c r="P10" s="204"/>
      <c r="Q10" s="205"/>
      <c r="R10" s="90"/>
    </row>
    <row r="11" spans="1:18" ht="29" customHeight="1" x14ac:dyDescent="0.2">
      <c r="A11" s="143" t="s">
        <v>113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46">
        <v>0.97230000000000005</v>
      </c>
      <c r="H11" s="82">
        <v>0.89249999999999996</v>
      </c>
      <c r="I11" s="82">
        <v>0.96060000000000001</v>
      </c>
      <c r="J11" s="115">
        <v>-1.6E-2</v>
      </c>
      <c r="K11" s="71">
        <v>-2.4E-2</v>
      </c>
      <c r="L11" s="72"/>
      <c r="M11" s="146"/>
      <c r="N11" s="156" t="str">
        <f t="shared" si="0"/>
        <v/>
      </c>
      <c r="O11" s="156" t="str">
        <f t="shared" si="0"/>
        <v/>
      </c>
      <c r="P11" s="39"/>
      <c r="Q11" s="40"/>
      <c r="R11" s="41"/>
    </row>
    <row r="12" spans="1:18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36">
        <v>0.92159999999999997</v>
      </c>
      <c r="H12" s="37">
        <v>0.87390000000000001</v>
      </c>
      <c r="I12" s="37">
        <v>0.91359999999999997</v>
      </c>
      <c r="J12" s="115">
        <v>-1.6E-2</v>
      </c>
      <c r="K12" s="38">
        <v>-2.4E-2</v>
      </c>
      <c r="L12" s="61"/>
      <c r="M12" s="146"/>
      <c r="N12" s="156">
        <v>0.80223379629629632</v>
      </c>
      <c r="O12" s="156"/>
      <c r="P12" s="39"/>
      <c r="Q12" s="40"/>
      <c r="R12" s="41">
        <v>8</v>
      </c>
    </row>
    <row r="13" spans="1:18" ht="29" customHeight="1" x14ac:dyDescent="0.2">
      <c r="A13" s="159" t="s">
        <v>34</v>
      </c>
      <c r="B13" s="32">
        <v>15305</v>
      </c>
      <c r="C13" s="33" t="s">
        <v>35</v>
      </c>
      <c r="D13" s="43">
        <v>91747027</v>
      </c>
      <c r="E13" s="44" t="s">
        <v>36</v>
      </c>
      <c r="F13" s="35" t="s">
        <v>37</v>
      </c>
      <c r="G13" s="46">
        <v>0.92130000000000001</v>
      </c>
      <c r="H13" s="37">
        <v>0.89759999999999995</v>
      </c>
      <c r="I13" s="37"/>
      <c r="J13" s="115">
        <v>-1.6E-2</v>
      </c>
      <c r="K13" s="38">
        <v>-2.4E-2</v>
      </c>
      <c r="L13" s="61"/>
      <c r="M13" s="146"/>
      <c r="N13" s="156">
        <v>0.76236111111111116</v>
      </c>
      <c r="O13" s="156"/>
      <c r="P13" s="39"/>
      <c r="Q13" s="40"/>
      <c r="R13" s="41">
        <v>10</v>
      </c>
    </row>
    <row r="14" spans="1:18" ht="29" customHeight="1" x14ac:dyDescent="0.2">
      <c r="A14" s="131">
        <v>2022</v>
      </c>
      <c r="B14" s="32">
        <v>8981</v>
      </c>
      <c r="C14" s="33" t="s">
        <v>38</v>
      </c>
      <c r="D14" s="34">
        <v>91697838</v>
      </c>
      <c r="E14" s="35" t="s">
        <v>39</v>
      </c>
      <c r="F14" s="35" t="s">
        <v>40</v>
      </c>
      <c r="G14" s="36">
        <v>0.91320000000000001</v>
      </c>
      <c r="H14" s="37">
        <v>0.87450000000000006</v>
      </c>
      <c r="I14" s="37">
        <v>0.90449999999999997</v>
      </c>
      <c r="J14" s="115">
        <v>-1.6E-2</v>
      </c>
      <c r="K14" s="38">
        <v>-2.4E-2</v>
      </c>
      <c r="L14" s="61"/>
      <c r="M14" s="146"/>
      <c r="N14" s="156" t="str">
        <f t="shared" si="0"/>
        <v/>
      </c>
      <c r="O14" s="156" t="str">
        <f t="shared" si="0"/>
        <v/>
      </c>
      <c r="P14" s="39"/>
      <c r="Q14" s="40"/>
      <c r="R14" s="41"/>
    </row>
    <row r="15" spans="1:18" ht="29" customHeight="1" x14ac:dyDescent="0.2">
      <c r="A15" s="194" t="s">
        <v>105</v>
      </c>
      <c r="B15" s="32">
        <v>9801</v>
      </c>
      <c r="C15" s="33" t="s">
        <v>41</v>
      </c>
      <c r="D15" s="34">
        <v>91357059</v>
      </c>
      <c r="E15" s="35" t="s">
        <v>42</v>
      </c>
      <c r="F15" s="35" t="s">
        <v>43</v>
      </c>
      <c r="G15" s="36">
        <v>0.95960000000000001</v>
      </c>
      <c r="H15" s="37">
        <v>0.91190000000000004</v>
      </c>
      <c r="I15" s="37">
        <v>0.94179999999999997</v>
      </c>
      <c r="J15" s="115">
        <v>-1.6E-2</v>
      </c>
      <c r="K15" s="38">
        <v>-2.4E-2</v>
      </c>
      <c r="L15" s="61">
        <f>G15</f>
        <v>0.95960000000000001</v>
      </c>
      <c r="M15" s="146"/>
      <c r="N15" s="156">
        <v>0.80153935185185177</v>
      </c>
      <c r="O15" s="156"/>
      <c r="P15" s="39"/>
      <c r="Q15" s="40"/>
      <c r="R15" s="41">
        <v>6</v>
      </c>
    </row>
    <row r="16" spans="1:18" ht="29" customHeight="1" x14ac:dyDescent="0.2">
      <c r="A16" s="139">
        <v>2020</v>
      </c>
      <c r="B16" s="32">
        <v>10421</v>
      </c>
      <c r="C16" s="33" t="s">
        <v>44</v>
      </c>
      <c r="D16" s="117">
        <v>91849410</v>
      </c>
      <c r="E16" s="45" t="s">
        <v>45</v>
      </c>
      <c r="F16" s="35" t="s">
        <v>46</v>
      </c>
      <c r="G16" s="36">
        <v>1.0471999999999999</v>
      </c>
      <c r="H16" s="37">
        <v>1.0034000000000001</v>
      </c>
      <c r="I16" s="37">
        <v>1.0354000000000001</v>
      </c>
      <c r="J16" s="115">
        <v>-1.6E-2</v>
      </c>
      <c r="K16" s="38">
        <v>-2.4E-2</v>
      </c>
      <c r="L16" s="61"/>
      <c r="M16" s="146"/>
      <c r="N16" s="156" t="str">
        <f t="shared" si="0"/>
        <v/>
      </c>
      <c r="O16" s="156" t="str">
        <f t="shared" si="0"/>
        <v/>
      </c>
      <c r="P16" s="39"/>
      <c r="Q16" s="40"/>
      <c r="R16" s="41"/>
    </row>
    <row r="17" spans="1:18" ht="29" customHeight="1" x14ac:dyDescent="0.2">
      <c r="A17" s="131">
        <v>2022</v>
      </c>
      <c r="B17" s="32">
        <v>10528</v>
      </c>
      <c r="C17" s="33" t="s">
        <v>47</v>
      </c>
      <c r="D17" s="34" t="s">
        <v>48</v>
      </c>
      <c r="E17" s="45" t="s">
        <v>49</v>
      </c>
      <c r="F17" s="35" t="s">
        <v>50</v>
      </c>
      <c r="G17" s="37">
        <v>0.98970000000000002</v>
      </c>
      <c r="H17" s="37">
        <v>0.95609999999999995</v>
      </c>
      <c r="I17" s="37">
        <v>0.97870000000000001</v>
      </c>
      <c r="J17" s="115">
        <v>-1.6E-2</v>
      </c>
      <c r="K17" s="38">
        <v>-2.4E-2</v>
      </c>
      <c r="L17" s="61"/>
      <c r="M17" s="146"/>
      <c r="N17" s="156" t="str">
        <f t="shared" si="0"/>
        <v/>
      </c>
      <c r="O17" s="156" t="str">
        <f t="shared" si="0"/>
        <v/>
      </c>
      <c r="P17" s="39"/>
      <c r="Q17" s="40"/>
      <c r="R17" s="41"/>
    </row>
    <row r="18" spans="1:18" ht="29" customHeight="1" x14ac:dyDescent="0.2">
      <c r="A18" s="134" t="s">
        <v>105</v>
      </c>
      <c r="B18" s="32">
        <v>15028</v>
      </c>
      <c r="C18" s="33" t="s">
        <v>51</v>
      </c>
      <c r="D18" s="34" t="s">
        <v>52</v>
      </c>
      <c r="E18" s="35" t="s">
        <v>53</v>
      </c>
      <c r="F18" s="35" t="s">
        <v>54</v>
      </c>
      <c r="G18" s="37">
        <v>1.0379</v>
      </c>
      <c r="H18" s="37">
        <v>0.98650000000000004</v>
      </c>
      <c r="I18" s="37">
        <v>1.0278</v>
      </c>
      <c r="J18" s="115">
        <v>-1.6E-2</v>
      </c>
      <c r="K18" s="38">
        <v>-2.4E-2</v>
      </c>
      <c r="L18" s="61"/>
      <c r="M18" s="152"/>
      <c r="N18" s="156" t="str">
        <f t="shared" si="0"/>
        <v/>
      </c>
      <c r="O18" s="156" t="str">
        <f t="shared" si="0"/>
        <v/>
      </c>
      <c r="P18" s="39"/>
      <c r="Q18" s="40"/>
      <c r="R18" s="164"/>
    </row>
    <row r="19" spans="1:18" ht="29" customHeight="1" x14ac:dyDescent="0.2">
      <c r="A19" s="134" t="s">
        <v>105</v>
      </c>
      <c r="B19" s="32">
        <v>10482</v>
      </c>
      <c r="C19" s="33" t="s">
        <v>56</v>
      </c>
      <c r="D19" s="34">
        <v>95031701</v>
      </c>
      <c r="E19" s="35" t="s">
        <v>49</v>
      </c>
      <c r="F19" s="35" t="s">
        <v>110</v>
      </c>
      <c r="G19" s="167">
        <v>0.96289999999999998</v>
      </c>
      <c r="H19" s="37">
        <v>0.91649999999999998</v>
      </c>
      <c r="I19" s="37">
        <v>0.94950000000000001</v>
      </c>
      <c r="J19" s="115">
        <v>-1.6E-2</v>
      </c>
      <c r="K19" s="38">
        <v>-2.4E-2</v>
      </c>
      <c r="L19" s="61">
        <f>H19+J19</f>
        <v>0.90049999999999997</v>
      </c>
      <c r="M19" s="152"/>
      <c r="N19" s="156">
        <v>0.79523148148148148</v>
      </c>
      <c r="O19" s="156"/>
      <c r="P19" s="39"/>
      <c r="Q19" s="40"/>
      <c r="R19" s="164">
        <v>3</v>
      </c>
    </row>
    <row r="20" spans="1:18" ht="29" customHeight="1" x14ac:dyDescent="0.2">
      <c r="A20" s="171" t="s">
        <v>105</v>
      </c>
      <c r="B20" s="32">
        <v>12245</v>
      </c>
      <c r="C20" s="33" t="s">
        <v>57</v>
      </c>
      <c r="D20" s="34" t="s">
        <v>58</v>
      </c>
      <c r="E20" s="35" t="s">
        <v>59</v>
      </c>
      <c r="F20" s="35"/>
      <c r="G20" s="167">
        <v>0.98109999999999997</v>
      </c>
      <c r="H20" s="37">
        <v>0.93</v>
      </c>
      <c r="I20" s="37">
        <v>0.97450000000000003</v>
      </c>
      <c r="J20" s="115">
        <v>-1.6E-2</v>
      </c>
      <c r="K20" s="38">
        <v>-2.4E-2</v>
      </c>
      <c r="L20" s="61"/>
      <c r="M20" s="146"/>
      <c r="N20" s="156">
        <v>0.79749999999999999</v>
      </c>
      <c r="O20" s="156"/>
      <c r="P20" s="39"/>
      <c r="Q20" s="40"/>
      <c r="R20" s="164">
        <v>4</v>
      </c>
    </row>
    <row r="21" spans="1:18" ht="29" customHeight="1" x14ac:dyDescent="0.2">
      <c r="A21" s="131">
        <v>2022</v>
      </c>
      <c r="B21" s="32">
        <v>16300</v>
      </c>
      <c r="C21" s="33" t="s">
        <v>60</v>
      </c>
      <c r="D21" s="34" t="s">
        <v>63</v>
      </c>
      <c r="E21" s="35" t="s">
        <v>62</v>
      </c>
      <c r="F21" s="35" t="s">
        <v>61</v>
      </c>
      <c r="G21" s="167">
        <v>0</v>
      </c>
      <c r="H21" s="37">
        <v>0.85809999999999997</v>
      </c>
      <c r="I21" s="37">
        <v>0</v>
      </c>
      <c r="J21" s="115">
        <v>0.85829999999999995</v>
      </c>
      <c r="K21" s="38">
        <v>-2.4E-2</v>
      </c>
      <c r="L21" s="61"/>
      <c r="M21" s="146"/>
      <c r="N21" s="156" t="str">
        <f t="shared" si="0"/>
        <v/>
      </c>
      <c r="O21" s="156" t="str">
        <f t="shared" si="0"/>
        <v/>
      </c>
      <c r="P21" s="39"/>
      <c r="Q21" s="40"/>
      <c r="R21" s="164"/>
    </row>
    <row r="22" spans="1:18" ht="29" customHeight="1" x14ac:dyDescent="0.2">
      <c r="A22" s="160"/>
      <c r="B22" s="32"/>
      <c r="C22" s="33" t="s">
        <v>64</v>
      </c>
      <c r="D22" s="34" t="s">
        <v>65</v>
      </c>
      <c r="E22" s="35" t="s">
        <v>66</v>
      </c>
      <c r="F22" s="35"/>
      <c r="G22" s="46">
        <v>0.84250000000000003</v>
      </c>
      <c r="H22" s="37">
        <v>0.81889999999999996</v>
      </c>
      <c r="I22" s="37"/>
      <c r="J22" s="115">
        <v>-1.6E-2</v>
      </c>
      <c r="K22" s="38">
        <v>-2.4E-2</v>
      </c>
      <c r="L22" s="61"/>
      <c r="M22" s="146"/>
      <c r="N22" s="156" t="str">
        <f t="shared" si="0"/>
        <v/>
      </c>
      <c r="O22" s="156" t="str">
        <f t="shared" si="0"/>
        <v/>
      </c>
      <c r="P22" s="39"/>
      <c r="Q22" s="40"/>
      <c r="R22" s="164"/>
    </row>
    <row r="23" spans="1:18" ht="29" customHeight="1" x14ac:dyDescent="0.2">
      <c r="A23" s="140" t="s">
        <v>105</v>
      </c>
      <c r="B23" s="32">
        <v>1254</v>
      </c>
      <c r="C23" s="33" t="s">
        <v>79</v>
      </c>
      <c r="D23" s="34">
        <v>93499575</v>
      </c>
      <c r="E23" s="35" t="s">
        <v>19</v>
      </c>
      <c r="F23" s="35"/>
      <c r="G23" s="36"/>
      <c r="H23" s="37">
        <v>0.80310000000000004</v>
      </c>
      <c r="I23" s="37"/>
      <c r="J23" s="115">
        <v>-0.76080000000000003</v>
      </c>
      <c r="K23" s="38">
        <v>-2.4E-2</v>
      </c>
      <c r="L23" s="64">
        <f>H23+K23</f>
        <v>0.77910000000000001</v>
      </c>
      <c r="M23" s="146"/>
      <c r="N23" s="156">
        <v>0.80297453703703703</v>
      </c>
      <c r="O23" s="156"/>
      <c r="P23" s="39"/>
      <c r="Q23" s="40"/>
      <c r="R23" s="164">
        <v>9</v>
      </c>
    </row>
    <row r="24" spans="1:18" ht="29" customHeight="1" x14ac:dyDescent="0.2">
      <c r="A24" s="139">
        <v>2016</v>
      </c>
      <c r="B24" s="32">
        <v>6051</v>
      </c>
      <c r="C24" s="33" t="s">
        <v>83</v>
      </c>
      <c r="D24" s="34" t="s">
        <v>81</v>
      </c>
      <c r="E24" s="35" t="s">
        <v>82</v>
      </c>
      <c r="F24" s="35" t="s">
        <v>84</v>
      </c>
      <c r="G24" s="167">
        <v>0.91459999999999997</v>
      </c>
      <c r="H24" s="37">
        <v>0.88980000000000004</v>
      </c>
      <c r="I24" s="37"/>
      <c r="J24" s="115">
        <v>-1.6E-2</v>
      </c>
      <c r="K24" s="38">
        <v>-2.4E-2</v>
      </c>
      <c r="L24" s="63"/>
      <c r="M24" s="146"/>
      <c r="N24" s="156">
        <v>0.79943287037037036</v>
      </c>
      <c r="O24" s="156"/>
      <c r="P24" s="39"/>
      <c r="Q24" s="40"/>
      <c r="R24" s="164">
        <v>5</v>
      </c>
    </row>
    <row r="25" spans="1:18" ht="29" customHeight="1" x14ac:dyDescent="0.2">
      <c r="A25" s="140" t="s">
        <v>105</v>
      </c>
      <c r="B25" s="108">
        <v>10742</v>
      </c>
      <c r="C25" s="33" t="s">
        <v>86</v>
      </c>
      <c r="D25" s="96">
        <v>93030677</v>
      </c>
      <c r="E25" s="35" t="s">
        <v>55</v>
      </c>
      <c r="F25" s="95" t="str">
        <f>Hovedark!F25</f>
        <v>Fantasea</v>
      </c>
      <c r="G25" s="167">
        <v>0.95689999999999997</v>
      </c>
      <c r="H25" s="37">
        <v>0.91180000000000005</v>
      </c>
      <c r="I25" s="37">
        <v>0.9546</v>
      </c>
      <c r="J25" s="115">
        <v>-1.6E-2</v>
      </c>
      <c r="K25" s="38">
        <v>-2.4E-2</v>
      </c>
      <c r="L25" s="63">
        <f>H25</f>
        <v>0.91180000000000005</v>
      </c>
      <c r="M25" s="153"/>
      <c r="N25" s="156">
        <v>0.80202546296296295</v>
      </c>
      <c r="O25" s="156"/>
      <c r="P25" s="39"/>
      <c r="Q25" s="40"/>
      <c r="R25" s="108">
        <v>7</v>
      </c>
    </row>
    <row r="26" spans="1:18" ht="29" customHeight="1" x14ac:dyDescent="0.2">
      <c r="A26" s="140" t="s">
        <v>105</v>
      </c>
      <c r="B26" s="108">
        <v>11168</v>
      </c>
      <c r="C26" s="33" t="s">
        <v>95</v>
      </c>
      <c r="D26" s="96">
        <v>93030679</v>
      </c>
      <c r="E26" s="35" t="s">
        <v>94</v>
      </c>
      <c r="F26" s="95" t="s">
        <v>102</v>
      </c>
      <c r="G26" s="167">
        <v>0.99109999999999998</v>
      </c>
      <c r="H26" s="37">
        <v>0.94269999999999998</v>
      </c>
      <c r="I26" s="37">
        <v>0.98360000000000003</v>
      </c>
      <c r="J26" s="115">
        <v>-1.6E-2</v>
      </c>
      <c r="K26" s="38">
        <v>-2.4E-2</v>
      </c>
      <c r="L26" s="63">
        <f>G26</f>
        <v>0.99109999999999998</v>
      </c>
      <c r="M26" s="153"/>
      <c r="N26" s="156">
        <v>0.79223379629629631</v>
      </c>
      <c r="O26" s="156"/>
      <c r="P26" s="39"/>
      <c r="Q26" s="40"/>
      <c r="R26" s="108">
        <v>2</v>
      </c>
    </row>
    <row r="27" spans="1:18" ht="29" customHeight="1" x14ac:dyDescent="0.2">
      <c r="A27" s="140" t="s">
        <v>105</v>
      </c>
      <c r="B27" s="118">
        <v>6609</v>
      </c>
      <c r="C27" s="119" t="s">
        <v>106</v>
      </c>
      <c r="D27" s="120"/>
      <c r="E27" s="121" t="s">
        <v>96</v>
      </c>
      <c r="F27" s="122" t="s">
        <v>101</v>
      </c>
      <c r="G27" s="168">
        <v>0.96699999999999997</v>
      </c>
      <c r="H27" s="169">
        <v>0.93179999999999996</v>
      </c>
      <c r="I27" s="169">
        <v>0.96030000000000004</v>
      </c>
      <c r="J27" s="123">
        <v>-1.6E-2</v>
      </c>
      <c r="K27" s="191">
        <v>-2.4E-2</v>
      </c>
      <c r="L27" s="125"/>
      <c r="M27" s="154" t="s">
        <v>131</v>
      </c>
      <c r="N27" s="156" t="e">
        <f t="shared" si="0"/>
        <v>#VALUE!</v>
      </c>
      <c r="O27" s="156" t="e">
        <f t="shared" si="0"/>
        <v>#VALUE!</v>
      </c>
      <c r="P27" s="39"/>
      <c r="Q27" s="40"/>
      <c r="R27" s="188">
        <v>12</v>
      </c>
    </row>
    <row r="28" spans="1:18" ht="29" customHeight="1" x14ac:dyDescent="0.2">
      <c r="A28" s="140" t="s">
        <v>105</v>
      </c>
      <c r="B28" s="108">
        <v>5760</v>
      </c>
      <c r="C28" s="33" t="s">
        <v>74</v>
      </c>
      <c r="D28" s="34" t="s">
        <v>111</v>
      </c>
      <c r="E28" s="35" t="s">
        <v>147</v>
      </c>
      <c r="F28" s="166" t="s">
        <v>118</v>
      </c>
      <c r="G28" s="170">
        <v>0.84650000000000003</v>
      </c>
      <c r="H28" s="170">
        <v>0.82299999999999995</v>
      </c>
      <c r="I28" s="170">
        <v>0.83830000000000005</v>
      </c>
      <c r="J28" s="123">
        <v>-1.6E-2</v>
      </c>
      <c r="K28" s="191">
        <v>-2.4E-2</v>
      </c>
      <c r="L28" s="125">
        <f>H28</f>
        <v>0.82299999999999995</v>
      </c>
      <c r="M28" s="154"/>
      <c r="N28" s="156">
        <v>0.79170138888888886</v>
      </c>
      <c r="O28" s="156"/>
      <c r="P28" s="39"/>
      <c r="Q28" s="40"/>
      <c r="R28" s="188">
        <v>1</v>
      </c>
    </row>
    <row r="29" spans="1:18" ht="29" customHeight="1" x14ac:dyDescent="0.2">
      <c r="A29" s="160" t="s">
        <v>130</v>
      </c>
      <c r="B29" s="144"/>
      <c r="C29" s="49" t="s">
        <v>126</v>
      </c>
      <c r="D29" s="49"/>
      <c r="E29" s="49" t="s">
        <v>127</v>
      </c>
      <c r="F29" s="49"/>
      <c r="G29" s="207">
        <v>0.91010000000000002</v>
      </c>
      <c r="H29" s="207">
        <v>0.87649999999999995</v>
      </c>
      <c r="I29" s="207">
        <v>0.89490000000000003</v>
      </c>
      <c r="J29" s="123">
        <v>-1.6E-2</v>
      </c>
      <c r="K29" s="191">
        <v>-2.4E-2</v>
      </c>
      <c r="L29" s="125"/>
      <c r="M29" s="154"/>
      <c r="N29" s="154"/>
      <c r="O29" s="154"/>
      <c r="P29" s="39" t="str">
        <f t="shared" ref="P29" si="1">IF(N29="","",SUM((HOUR(O29)*3600))+(MINUTE(O29)*60)+(SECOND(O29)))</f>
        <v/>
      </c>
      <c r="Q29" s="40" t="str">
        <f t="shared" ref="Q29" si="2">IF(L29="","",P29*L29)</f>
        <v/>
      </c>
      <c r="R29" s="126"/>
    </row>
    <row r="30" spans="1:18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155"/>
      <c r="N30" s="155"/>
      <c r="O30" s="156" t="str">
        <f t="shared" si="0"/>
        <v/>
      </c>
      <c r="P30" s="39"/>
      <c r="Q30" s="40"/>
      <c r="R30" s="144"/>
    </row>
    <row r="31" spans="1:18" x14ac:dyDescent="0.2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155"/>
      <c r="N31" s="155"/>
      <c r="O31" s="156" t="str">
        <f t="shared" si="0"/>
        <v/>
      </c>
      <c r="P31" s="39" t="str">
        <f t="shared" ref="P31" si="3">IF(N31="","",SUM((HOUR(O31)*3600))+(MINUTE(O31)*60)+(SECOND(O31)))</f>
        <v/>
      </c>
      <c r="Q31" s="40" t="str">
        <f t="shared" ref="Q31" si="4">IF(L31="","",P31*L31)</f>
        <v/>
      </c>
      <c r="R31" s="144"/>
    </row>
  </sheetData>
  <pageMargins left="0" right="0" top="0.74803149606299213" bottom="0.74803149606299213" header="0.31496062992125984" footer="0.31496062992125984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B1FAA-EF00-3C4D-AF7D-2BC9CE43189B}">
  <sheetPr>
    <tabColor rgb="FFFFFF00"/>
    <pageSetUpPr fitToPage="1"/>
  </sheetPr>
  <dimension ref="A1:S31"/>
  <sheetViews>
    <sheetView zoomScale="90" zoomScaleNormal="90" workbookViewId="0">
      <selection activeCell="L14" sqref="L14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  <col min="18" max="18" width="10.6640625" style="53"/>
  </cols>
  <sheetData>
    <row r="1" spans="1:19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4"/>
      <c r="L1" s="2"/>
      <c r="M1" s="2"/>
      <c r="N1" s="2"/>
      <c r="O1" s="2"/>
      <c r="P1" s="2"/>
      <c r="Q1" s="2"/>
      <c r="R1" s="4"/>
    </row>
    <row r="2" spans="1:19" ht="16" thickBot="1" x14ac:dyDescent="0.25">
      <c r="A2" s="129" t="s">
        <v>0</v>
      </c>
      <c r="B2" s="192"/>
      <c r="C2" s="84" t="s">
        <v>56</v>
      </c>
      <c r="D2" s="6"/>
      <c r="E2" s="7"/>
      <c r="F2" s="8" t="s">
        <v>1</v>
      </c>
      <c r="G2" s="9">
        <v>6</v>
      </c>
      <c r="H2" s="9"/>
      <c r="I2" s="10" t="s">
        <v>2</v>
      </c>
      <c r="J2" s="178">
        <v>45076</v>
      </c>
      <c r="K2" s="11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9" ht="29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1" t="s">
        <v>9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9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9" ht="29" customHeight="1" x14ac:dyDescent="0.2">
      <c r="A5" s="133" t="s">
        <v>133</v>
      </c>
      <c r="B5" s="32">
        <v>87</v>
      </c>
      <c r="C5" s="33" t="s">
        <v>72</v>
      </c>
      <c r="D5" s="34">
        <v>91769973</v>
      </c>
      <c r="E5" s="65" t="s">
        <v>73</v>
      </c>
      <c r="F5" s="35"/>
      <c r="G5" s="36">
        <v>0.88190000000000002</v>
      </c>
      <c r="H5" s="37">
        <v>0.8569</v>
      </c>
      <c r="I5" s="37"/>
      <c r="J5" s="115">
        <v>-1.6E-2</v>
      </c>
      <c r="K5" s="38">
        <v>-2.4E-2</v>
      </c>
      <c r="L5" s="61">
        <f>H5+J5</f>
        <v>0.84089999999999998</v>
      </c>
      <c r="M5" s="146">
        <v>0.75</v>
      </c>
      <c r="N5" s="147">
        <v>0.80041666666666667</v>
      </c>
      <c r="O5" s="156">
        <f>IF(N5="","",N5-M5)</f>
        <v>5.0416666666666665E-2</v>
      </c>
      <c r="P5" s="39">
        <f>IF(N5="","",SUM((HOUR(O5)*3600))+(MINUTE(O5)*60)+(SECOND(O5)))</f>
        <v>4356</v>
      </c>
      <c r="Q5" s="40">
        <f>IF(L5="","",P5*L5)</f>
        <v>3662.9603999999999</v>
      </c>
      <c r="R5" s="41">
        <v>1</v>
      </c>
    </row>
    <row r="6" spans="1:19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165" t="s">
        <v>24</v>
      </c>
      <c r="G6" s="115">
        <v>0.90380000000000005</v>
      </c>
      <c r="H6" s="115">
        <v>0.86890000000000001</v>
      </c>
      <c r="I6" s="115">
        <v>0.89670000000000005</v>
      </c>
      <c r="J6" s="115">
        <v>-1.6E-2</v>
      </c>
      <c r="K6" s="38">
        <v>-2.4E-2</v>
      </c>
      <c r="L6" s="61">
        <f>H6</f>
        <v>0.86890000000000001</v>
      </c>
      <c r="M6" s="146">
        <v>0.75</v>
      </c>
      <c r="N6" s="147">
        <v>0.79809027777777775</v>
      </c>
      <c r="O6" s="156">
        <f t="shared" ref="O6:O31" si="0">IF(N6="","",N6-M6)</f>
        <v>4.8090277777777746E-2</v>
      </c>
      <c r="P6" s="39">
        <f t="shared" ref="P6:P31" si="1">IF(N6="","",SUM((HOUR(O6)*3600))+(MINUTE(O6)*60)+(SECOND(O6)))</f>
        <v>4155</v>
      </c>
      <c r="Q6" s="40">
        <f>(IF(L6="","",P6*L6))*1.05</f>
        <v>3790.7934750000004</v>
      </c>
      <c r="R6" s="41">
        <v>3</v>
      </c>
      <c r="S6" s="212" t="s">
        <v>132</v>
      </c>
    </row>
    <row r="7" spans="1:19" ht="29" customHeight="1" x14ac:dyDescent="0.2">
      <c r="A7" s="135"/>
      <c r="B7" s="32">
        <v>5628</v>
      </c>
      <c r="C7" s="35" t="s">
        <v>76</v>
      </c>
      <c r="D7" s="93" t="s">
        <v>77</v>
      </c>
      <c r="E7" s="65" t="s">
        <v>153</v>
      </c>
      <c r="F7" s="35" t="s">
        <v>78</v>
      </c>
      <c r="G7" s="115">
        <v>0.90380000000000005</v>
      </c>
      <c r="H7" s="115">
        <v>0.86890000000000001</v>
      </c>
      <c r="I7" s="115">
        <v>0.89670000000000005</v>
      </c>
      <c r="J7" s="115">
        <v>-1.6E-2</v>
      </c>
      <c r="K7" s="38">
        <v>-2.4E-2</v>
      </c>
      <c r="L7" s="61"/>
      <c r="M7" s="146"/>
      <c r="N7" s="147"/>
      <c r="O7" s="156" t="str">
        <f t="shared" si="0"/>
        <v/>
      </c>
      <c r="P7" s="39" t="str">
        <f t="shared" si="1"/>
        <v/>
      </c>
      <c r="Q7" s="40" t="str">
        <f t="shared" ref="Q7:Q31" si="2">IF(L7="","",P7*L7)</f>
        <v/>
      </c>
      <c r="R7" s="41"/>
    </row>
    <row r="8" spans="1:19" ht="29" customHeight="1" x14ac:dyDescent="0.2">
      <c r="A8" s="136" t="s">
        <v>25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115">
        <v>0.90380000000000005</v>
      </c>
      <c r="H8" s="115">
        <v>0.86890000000000001</v>
      </c>
      <c r="I8" s="115">
        <v>0.89670000000000005</v>
      </c>
      <c r="J8" s="115">
        <v>-1.6E-2</v>
      </c>
      <c r="K8" s="38">
        <v>-2.4E-2</v>
      </c>
      <c r="L8" s="61">
        <f>G8</f>
        <v>0.90380000000000005</v>
      </c>
      <c r="M8" s="146">
        <v>0.75</v>
      </c>
      <c r="N8" s="147">
        <v>0.79818287037037028</v>
      </c>
      <c r="O8" s="156">
        <f t="shared" si="0"/>
        <v>4.8182870370370279E-2</v>
      </c>
      <c r="P8" s="39">
        <f t="shared" si="1"/>
        <v>4163</v>
      </c>
      <c r="Q8" s="40">
        <f t="shared" si="2"/>
        <v>3762.5194000000001</v>
      </c>
      <c r="R8" s="41">
        <v>2</v>
      </c>
    </row>
    <row r="9" spans="1:19" ht="29" customHeight="1" thickBot="1" x14ac:dyDescent="0.25">
      <c r="A9" s="137" t="s">
        <v>25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115">
        <v>0.90380000000000005</v>
      </c>
      <c r="H9" s="115">
        <v>0.86890000000000001</v>
      </c>
      <c r="I9" s="115">
        <v>0.89670000000000005</v>
      </c>
      <c r="J9" s="115">
        <v>-1.6E-2</v>
      </c>
      <c r="K9" s="77">
        <v>-2.4E-2</v>
      </c>
      <c r="L9" s="78">
        <f>H9+J9</f>
        <v>0.85289999999999999</v>
      </c>
      <c r="M9" s="155">
        <v>0.75</v>
      </c>
      <c r="N9" s="149">
        <v>0.80185185185185182</v>
      </c>
      <c r="O9" s="206">
        <f t="shared" si="0"/>
        <v>5.1851851851851816E-2</v>
      </c>
      <c r="P9" s="204">
        <f t="shared" si="1"/>
        <v>4480</v>
      </c>
      <c r="Q9" s="205">
        <f t="shared" si="2"/>
        <v>3820.9920000000002</v>
      </c>
      <c r="R9" s="81">
        <v>4</v>
      </c>
    </row>
    <row r="10" spans="1:19" ht="29" customHeight="1" thickBot="1" x14ac:dyDescent="0.25">
      <c r="A10" s="138"/>
      <c r="B10" s="83"/>
      <c r="C10" s="84"/>
      <c r="D10" s="85"/>
      <c r="E10" s="86"/>
      <c r="F10" s="87"/>
      <c r="G10" s="104"/>
      <c r="H10" s="109"/>
      <c r="I10" s="105"/>
      <c r="J10" s="106"/>
      <c r="K10" s="106"/>
      <c r="L10" s="107"/>
      <c r="M10" s="150"/>
      <c r="N10" s="151"/>
      <c r="O10" s="206" t="str">
        <f t="shared" si="0"/>
        <v/>
      </c>
      <c r="P10" s="204" t="str">
        <f t="shared" si="1"/>
        <v/>
      </c>
      <c r="Q10" s="205" t="str">
        <f t="shared" si="2"/>
        <v/>
      </c>
      <c r="R10" s="90"/>
    </row>
    <row r="11" spans="1:19" ht="29" customHeight="1" x14ac:dyDescent="0.2">
      <c r="A11" s="143" t="s">
        <v>113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46">
        <v>0.97230000000000005</v>
      </c>
      <c r="H11" s="82">
        <v>0.89249999999999996</v>
      </c>
      <c r="I11" s="82">
        <v>0.96060000000000001</v>
      </c>
      <c r="J11" s="115">
        <v>-1.6E-2</v>
      </c>
      <c r="K11" s="71">
        <v>-2.4E-2</v>
      </c>
      <c r="L11" s="72"/>
      <c r="M11" s="146"/>
      <c r="N11" s="146"/>
      <c r="O11" s="156" t="str">
        <f t="shared" si="0"/>
        <v/>
      </c>
      <c r="P11" s="39" t="str">
        <f t="shared" si="1"/>
        <v/>
      </c>
      <c r="Q11" s="40" t="str">
        <f t="shared" si="2"/>
        <v/>
      </c>
      <c r="R11" s="41"/>
    </row>
    <row r="12" spans="1:19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36">
        <v>0.92159999999999997</v>
      </c>
      <c r="H12" s="37">
        <v>0.87390000000000001</v>
      </c>
      <c r="I12" s="37">
        <v>0.91359999999999997</v>
      </c>
      <c r="J12" s="115">
        <v>-1.6E-2</v>
      </c>
      <c r="K12" s="38">
        <v>-2.4E-2</v>
      </c>
      <c r="L12" s="61"/>
      <c r="M12" s="146"/>
      <c r="N12" s="147"/>
      <c r="O12" s="156" t="str">
        <f t="shared" si="0"/>
        <v/>
      </c>
      <c r="P12" s="39" t="str">
        <f t="shared" si="1"/>
        <v/>
      </c>
      <c r="Q12" s="40" t="str">
        <f t="shared" si="2"/>
        <v/>
      </c>
      <c r="R12" s="41"/>
    </row>
    <row r="13" spans="1:19" ht="29" customHeight="1" x14ac:dyDescent="0.2">
      <c r="A13" s="159" t="s">
        <v>34</v>
      </c>
      <c r="B13" s="32">
        <v>15305</v>
      </c>
      <c r="C13" s="33" t="s">
        <v>35</v>
      </c>
      <c r="D13" s="43">
        <v>91747027</v>
      </c>
      <c r="E13" s="44" t="s">
        <v>36</v>
      </c>
      <c r="F13" s="35" t="s">
        <v>37</v>
      </c>
      <c r="G13" s="46">
        <v>0.92130000000000001</v>
      </c>
      <c r="H13" s="37">
        <v>0.89759999999999995</v>
      </c>
      <c r="I13" s="37"/>
      <c r="J13" s="115">
        <v>-1.6E-2</v>
      </c>
      <c r="K13" s="38">
        <v>-2.4E-2</v>
      </c>
      <c r="L13" s="61">
        <f>H13</f>
        <v>0.89759999999999995</v>
      </c>
      <c r="M13" s="146">
        <v>0.75</v>
      </c>
      <c r="N13" s="147">
        <v>0.79844907407407406</v>
      </c>
      <c r="O13" s="156">
        <f t="shared" si="0"/>
        <v>4.8449074074074061E-2</v>
      </c>
      <c r="P13" s="39">
        <f t="shared" si="1"/>
        <v>4186</v>
      </c>
      <c r="Q13" s="40">
        <f t="shared" si="2"/>
        <v>3757.3535999999999</v>
      </c>
      <c r="R13" s="41">
        <v>3</v>
      </c>
    </row>
    <row r="14" spans="1:19" ht="29" customHeight="1" x14ac:dyDescent="0.2">
      <c r="A14" s="131">
        <v>2022</v>
      </c>
      <c r="B14" s="32">
        <v>8981</v>
      </c>
      <c r="C14" s="33" t="s">
        <v>38</v>
      </c>
      <c r="D14" s="34">
        <v>91697838</v>
      </c>
      <c r="E14" s="35" t="s">
        <v>39</v>
      </c>
      <c r="F14" s="35" t="s">
        <v>40</v>
      </c>
      <c r="G14" s="36">
        <v>0.91320000000000001</v>
      </c>
      <c r="H14" s="37">
        <v>0.87450000000000006</v>
      </c>
      <c r="I14" s="37">
        <v>0.90449999999999997</v>
      </c>
      <c r="J14" s="115">
        <v>-1.6E-2</v>
      </c>
      <c r="K14" s="38">
        <v>-2.4E-2</v>
      </c>
      <c r="L14" s="61"/>
      <c r="M14" s="146"/>
      <c r="N14" s="147"/>
      <c r="O14" s="156" t="str">
        <f t="shared" si="0"/>
        <v/>
      </c>
      <c r="P14" s="39" t="str">
        <f t="shared" si="1"/>
        <v/>
      </c>
      <c r="Q14" s="40" t="str">
        <f t="shared" si="2"/>
        <v/>
      </c>
      <c r="R14" s="41"/>
    </row>
    <row r="15" spans="1:19" ht="29" customHeight="1" x14ac:dyDescent="0.2">
      <c r="A15" s="194" t="s">
        <v>105</v>
      </c>
      <c r="B15" s="208">
        <v>9801</v>
      </c>
      <c r="C15" s="209" t="s">
        <v>41</v>
      </c>
      <c r="D15" s="210">
        <v>91357059</v>
      </c>
      <c r="E15" s="211" t="s">
        <v>42</v>
      </c>
      <c r="F15" s="211" t="s">
        <v>43</v>
      </c>
      <c r="G15" s="36">
        <f>0.937</f>
        <v>0.93700000000000006</v>
      </c>
      <c r="H15" s="37">
        <v>0.88260000000000005</v>
      </c>
      <c r="I15" s="37">
        <v>0.92310000000000003</v>
      </c>
      <c r="J15" s="115">
        <v>-1.6E-2</v>
      </c>
      <c r="K15" s="38">
        <v>-2.4E-2</v>
      </c>
      <c r="L15" s="61">
        <f>H15+J15</f>
        <v>0.86660000000000004</v>
      </c>
      <c r="M15" s="146">
        <v>0.75</v>
      </c>
      <c r="N15" s="147">
        <v>0.79918981481481488</v>
      </c>
      <c r="O15" s="156">
        <f t="shared" si="0"/>
        <v>4.9189814814814881E-2</v>
      </c>
      <c r="P15" s="39">
        <f t="shared" si="1"/>
        <v>4250</v>
      </c>
      <c r="Q15" s="40">
        <f t="shared" si="2"/>
        <v>3683.05</v>
      </c>
      <c r="R15" s="41">
        <v>1</v>
      </c>
    </row>
    <row r="16" spans="1:19" ht="29" customHeight="1" x14ac:dyDescent="0.2">
      <c r="A16" s="139">
        <v>2020</v>
      </c>
      <c r="B16" s="32">
        <v>10421</v>
      </c>
      <c r="C16" s="33" t="s">
        <v>44</v>
      </c>
      <c r="D16" s="117">
        <v>91849410</v>
      </c>
      <c r="E16" s="45" t="s">
        <v>45</v>
      </c>
      <c r="F16" s="35" t="s">
        <v>46</v>
      </c>
      <c r="G16" s="36">
        <v>1.0471999999999999</v>
      </c>
      <c r="H16" s="37">
        <v>1.0034000000000001</v>
      </c>
      <c r="I16" s="37">
        <v>1.0354000000000001</v>
      </c>
      <c r="J16" s="115">
        <v>-1.6E-2</v>
      </c>
      <c r="K16" s="38">
        <v>-2.4E-2</v>
      </c>
      <c r="L16" s="61"/>
      <c r="M16" s="146"/>
      <c r="N16" s="147"/>
      <c r="O16" s="156" t="str">
        <f t="shared" si="0"/>
        <v/>
      </c>
      <c r="P16" s="39" t="str">
        <f t="shared" si="1"/>
        <v/>
      </c>
      <c r="Q16" s="40" t="str">
        <f t="shared" si="2"/>
        <v/>
      </c>
      <c r="R16" s="41"/>
    </row>
    <row r="17" spans="1:18" ht="29" customHeight="1" x14ac:dyDescent="0.2">
      <c r="A17" s="131">
        <v>2022</v>
      </c>
      <c r="B17" s="32">
        <v>10528</v>
      </c>
      <c r="C17" s="33" t="s">
        <v>47</v>
      </c>
      <c r="D17" s="34" t="s">
        <v>48</v>
      </c>
      <c r="E17" s="45" t="s">
        <v>49</v>
      </c>
      <c r="F17" s="35" t="s">
        <v>50</v>
      </c>
      <c r="G17" s="37">
        <v>0.98970000000000002</v>
      </c>
      <c r="H17" s="37">
        <v>0.95609999999999995</v>
      </c>
      <c r="I17" s="37">
        <v>0.97870000000000001</v>
      </c>
      <c r="J17" s="115">
        <v>-1.6E-2</v>
      </c>
      <c r="K17" s="38">
        <v>-2.4E-2</v>
      </c>
      <c r="L17" s="61"/>
      <c r="M17" s="146"/>
      <c r="N17" s="147"/>
      <c r="O17" s="156" t="str">
        <f t="shared" si="0"/>
        <v/>
      </c>
      <c r="P17" s="39" t="str">
        <f t="shared" si="1"/>
        <v/>
      </c>
      <c r="Q17" s="40" t="str">
        <f t="shared" si="2"/>
        <v/>
      </c>
      <c r="R17" s="41"/>
    </row>
    <row r="18" spans="1:18" ht="29" customHeight="1" x14ac:dyDescent="0.2">
      <c r="A18" s="134" t="s">
        <v>105</v>
      </c>
      <c r="B18" s="32">
        <v>15028</v>
      </c>
      <c r="C18" s="33" t="s">
        <v>51</v>
      </c>
      <c r="D18" s="34" t="s">
        <v>52</v>
      </c>
      <c r="E18" s="35" t="s">
        <v>53</v>
      </c>
      <c r="F18" s="35" t="s">
        <v>54</v>
      </c>
      <c r="G18" s="37">
        <v>1.0379</v>
      </c>
      <c r="H18" s="37">
        <v>0.98650000000000004</v>
      </c>
      <c r="I18" s="37">
        <v>1.0278</v>
      </c>
      <c r="J18" s="115">
        <v>-1.6E-2</v>
      </c>
      <c r="K18" s="38">
        <v>-2.4E-2</v>
      </c>
      <c r="L18" s="61"/>
      <c r="M18" s="152"/>
      <c r="N18" s="147"/>
      <c r="O18" s="156" t="str">
        <f t="shared" si="0"/>
        <v/>
      </c>
      <c r="P18" s="39" t="str">
        <f t="shared" si="1"/>
        <v/>
      </c>
      <c r="Q18" s="40" t="str">
        <f t="shared" si="2"/>
        <v/>
      </c>
      <c r="R18" s="164"/>
    </row>
    <row r="19" spans="1:18" ht="29" customHeight="1" x14ac:dyDescent="0.2">
      <c r="A19" s="134" t="s">
        <v>105</v>
      </c>
      <c r="B19" s="32">
        <v>10482</v>
      </c>
      <c r="C19" s="33" t="s">
        <v>56</v>
      </c>
      <c r="D19" s="34">
        <v>95031701</v>
      </c>
      <c r="E19" s="35" t="s">
        <v>49</v>
      </c>
      <c r="F19" s="35" t="s">
        <v>110</v>
      </c>
      <c r="G19" s="167">
        <v>0.96289999999999998</v>
      </c>
      <c r="H19" s="37">
        <v>0.91649999999999998</v>
      </c>
      <c r="I19" s="37">
        <v>0.94950000000000001</v>
      </c>
      <c r="J19" s="115">
        <v>-1.6E-2</v>
      </c>
      <c r="K19" s="38">
        <v>-2.4E-2</v>
      </c>
      <c r="L19" s="61" t="s">
        <v>131</v>
      </c>
      <c r="M19" s="152"/>
      <c r="N19" s="147"/>
      <c r="O19" s="156" t="str">
        <f t="shared" si="0"/>
        <v/>
      </c>
      <c r="P19" s="39" t="str">
        <f t="shared" si="1"/>
        <v/>
      </c>
      <c r="Q19" s="40" t="e">
        <f t="shared" si="2"/>
        <v>#VALUE!</v>
      </c>
      <c r="R19" s="164">
        <v>7</v>
      </c>
    </row>
    <row r="20" spans="1:18" ht="29" customHeight="1" x14ac:dyDescent="0.2">
      <c r="A20" s="171" t="s">
        <v>105</v>
      </c>
      <c r="B20" s="32">
        <v>12245</v>
      </c>
      <c r="C20" s="33" t="s">
        <v>57</v>
      </c>
      <c r="D20" s="34" t="s">
        <v>58</v>
      </c>
      <c r="E20" s="35" t="s">
        <v>59</v>
      </c>
      <c r="F20" s="35"/>
      <c r="G20" s="167">
        <v>0.98109999999999997</v>
      </c>
      <c r="H20" s="37">
        <v>0.93</v>
      </c>
      <c r="I20" s="37">
        <v>0.97450000000000003</v>
      </c>
      <c r="J20" s="115">
        <v>-1.6E-2</v>
      </c>
      <c r="K20" s="38">
        <v>-2.4E-2</v>
      </c>
      <c r="L20" s="61">
        <f>H20</f>
        <v>0.93</v>
      </c>
      <c r="M20" s="146">
        <v>0.75</v>
      </c>
      <c r="N20" s="147">
        <v>0.79728009259259258</v>
      </c>
      <c r="O20" s="156">
        <f t="shared" si="0"/>
        <v>4.7280092592592582E-2</v>
      </c>
      <c r="P20" s="39">
        <f t="shared" si="1"/>
        <v>4085</v>
      </c>
      <c r="Q20" s="40">
        <f t="shared" si="2"/>
        <v>3799.05</v>
      </c>
      <c r="R20" s="164">
        <v>4</v>
      </c>
    </row>
    <row r="21" spans="1:18" ht="29" customHeight="1" x14ac:dyDescent="0.2">
      <c r="A21" s="131">
        <v>2022</v>
      </c>
      <c r="B21" s="32">
        <v>16300</v>
      </c>
      <c r="C21" s="33" t="s">
        <v>60</v>
      </c>
      <c r="D21" s="34" t="s">
        <v>63</v>
      </c>
      <c r="E21" s="35" t="s">
        <v>62</v>
      </c>
      <c r="F21" s="35" t="s">
        <v>61</v>
      </c>
      <c r="G21" s="167">
        <v>0</v>
      </c>
      <c r="H21" s="37">
        <v>0.85809999999999997</v>
      </c>
      <c r="I21" s="37">
        <v>0</v>
      </c>
      <c r="J21" s="115">
        <v>0.85829999999999995</v>
      </c>
      <c r="K21" s="38">
        <v>-2.4E-2</v>
      </c>
      <c r="L21" s="61"/>
      <c r="M21" s="146"/>
      <c r="N21" s="147"/>
      <c r="O21" s="156" t="str">
        <f t="shared" si="0"/>
        <v/>
      </c>
      <c r="P21" s="39" t="str">
        <f t="shared" si="1"/>
        <v/>
      </c>
      <c r="Q21" s="40" t="str">
        <f t="shared" si="2"/>
        <v/>
      </c>
      <c r="R21" s="164"/>
    </row>
    <row r="22" spans="1:18" ht="29" customHeight="1" x14ac:dyDescent="0.2">
      <c r="A22" s="160"/>
      <c r="B22" s="32"/>
      <c r="C22" s="33" t="s">
        <v>64</v>
      </c>
      <c r="D22" s="34" t="s">
        <v>65</v>
      </c>
      <c r="E22" s="35" t="s">
        <v>66</v>
      </c>
      <c r="F22" s="35"/>
      <c r="G22" s="46">
        <v>0.84250000000000003</v>
      </c>
      <c r="H22" s="37">
        <v>0.81889999999999996</v>
      </c>
      <c r="I22" s="37"/>
      <c r="J22" s="115">
        <v>-1.6E-2</v>
      </c>
      <c r="K22" s="38">
        <v>-2.4E-2</v>
      </c>
      <c r="L22" s="61"/>
      <c r="M22" s="146"/>
      <c r="N22" s="147"/>
      <c r="O22" s="156" t="str">
        <f t="shared" si="0"/>
        <v/>
      </c>
      <c r="P22" s="39" t="str">
        <f t="shared" si="1"/>
        <v/>
      </c>
      <c r="Q22" s="40" t="str">
        <f t="shared" si="2"/>
        <v/>
      </c>
      <c r="R22" s="164"/>
    </row>
    <row r="23" spans="1:18" ht="29" customHeight="1" x14ac:dyDescent="0.2">
      <c r="A23" s="140" t="s">
        <v>105</v>
      </c>
      <c r="B23" s="32">
        <v>1254</v>
      </c>
      <c r="C23" s="33" t="s">
        <v>79</v>
      </c>
      <c r="D23" s="34">
        <v>93499575</v>
      </c>
      <c r="E23" s="35" t="s">
        <v>19</v>
      </c>
      <c r="F23" s="35"/>
      <c r="G23" s="36"/>
      <c r="H23" s="37">
        <v>0.80310000000000004</v>
      </c>
      <c r="I23" s="37"/>
      <c r="J23" s="115">
        <v>-0.76080000000000003</v>
      </c>
      <c r="K23" s="38">
        <v>-2.4E-2</v>
      </c>
      <c r="L23" s="64"/>
      <c r="M23" s="146"/>
      <c r="N23" s="152"/>
      <c r="O23" s="156" t="str">
        <f t="shared" si="0"/>
        <v/>
      </c>
      <c r="P23" s="39" t="str">
        <f t="shared" si="1"/>
        <v/>
      </c>
      <c r="Q23" s="40" t="str">
        <f t="shared" si="2"/>
        <v/>
      </c>
      <c r="R23" s="164"/>
    </row>
    <row r="24" spans="1:18" ht="29" customHeight="1" x14ac:dyDescent="0.2">
      <c r="A24" s="139">
        <v>2016</v>
      </c>
      <c r="B24" s="32">
        <v>6051</v>
      </c>
      <c r="C24" s="33" t="s">
        <v>83</v>
      </c>
      <c r="D24" s="34" t="s">
        <v>81</v>
      </c>
      <c r="E24" s="35" t="s">
        <v>82</v>
      </c>
      <c r="F24" s="35" t="s">
        <v>84</v>
      </c>
      <c r="G24" s="167">
        <v>0.91459999999999997</v>
      </c>
      <c r="H24" s="37">
        <v>0.88980000000000004</v>
      </c>
      <c r="I24" s="37"/>
      <c r="J24" s="115">
        <v>-1.6E-2</v>
      </c>
      <c r="K24" s="38">
        <v>-2.4E-2</v>
      </c>
      <c r="L24" s="63"/>
      <c r="M24" s="146"/>
      <c r="N24" s="147"/>
      <c r="O24" s="156" t="str">
        <f t="shared" si="0"/>
        <v/>
      </c>
      <c r="P24" s="39" t="str">
        <f t="shared" si="1"/>
        <v/>
      </c>
      <c r="Q24" s="40" t="str">
        <f t="shared" si="2"/>
        <v/>
      </c>
      <c r="R24" s="164"/>
    </row>
    <row r="25" spans="1:18" ht="29" customHeight="1" x14ac:dyDescent="0.2">
      <c r="A25" s="140" t="s">
        <v>105</v>
      </c>
      <c r="B25" s="108">
        <v>10742</v>
      </c>
      <c r="C25" s="33" t="s">
        <v>86</v>
      </c>
      <c r="D25" s="96">
        <v>93030677</v>
      </c>
      <c r="E25" s="35" t="s">
        <v>55</v>
      </c>
      <c r="F25" s="95" t="s">
        <v>129</v>
      </c>
      <c r="G25" s="167">
        <v>0.96519999999999995</v>
      </c>
      <c r="H25" s="37">
        <v>0.91849999999999998</v>
      </c>
      <c r="I25" s="37">
        <v>0.95860000000000001</v>
      </c>
      <c r="J25" s="115">
        <v>-1.6E-2</v>
      </c>
      <c r="K25" s="38">
        <v>-2.4E-2</v>
      </c>
      <c r="L25" s="63">
        <f>H25</f>
        <v>0.91849999999999998</v>
      </c>
      <c r="M25" s="146">
        <v>0.75</v>
      </c>
      <c r="N25" s="153">
        <v>0.80142361111111116</v>
      </c>
      <c r="O25" s="156">
        <f t="shared" si="0"/>
        <v>5.1423611111111156E-2</v>
      </c>
      <c r="P25" s="39">
        <f t="shared" si="1"/>
        <v>4443</v>
      </c>
      <c r="Q25" s="40">
        <f t="shared" si="2"/>
        <v>4080.8955000000001</v>
      </c>
      <c r="R25" s="108">
        <v>6</v>
      </c>
    </row>
    <row r="26" spans="1:18" ht="29" customHeight="1" x14ac:dyDescent="0.2">
      <c r="A26" s="140" t="s">
        <v>105</v>
      </c>
      <c r="B26" s="108">
        <v>11168</v>
      </c>
      <c r="C26" s="33" t="s">
        <v>95</v>
      </c>
      <c r="D26" s="96">
        <v>93030679</v>
      </c>
      <c r="E26" s="35" t="s">
        <v>94</v>
      </c>
      <c r="F26" s="95" t="s">
        <v>102</v>
      </c>
      <c r="G26" s="167">
        <v>0.99109999999999998</v>
      </c>
      <c r="H26" s="37">
        <v>0.94269999999999998</v>
      </c>
      <c r="I26" s="37">
        <v>0.98360000000000003</v>
      </c>
      <c r="J26" s="115">
        <v>-1.6E-2</v>
      </c>
      <c r="K26" s="38">
        <v>-2.4E-2</v>
      </c>
      <c r="L26" s="63"/>
      <c r="M26" s="146"/>
      <c r="N26" s="153"/>
      <c r="O26" s="156" t="str">
        <f t="shared" si="0"/>
        <v/>
      </c>
      <c r="P26" s="39" t="str">
        <f t="shared" si="1"/>
        <v/>
      </c>
      <c r="Q26" s="40" t="str">
        <f t="shared" si="2"/>
        <v/>
      </c>
      <c r="R26" s="108"/>
    </row>
    <row r="27" spans="1:18" ht="29" customHeight="1" x14ac:dyDescent="0.2">
      <c r="A27" s="140" t="s">
        <v>105</v>
      </c>
      <c r="B27" s="118">
        <v>6609</v>
      </c>
      <c r="C27" s="119" t="s">
        <v>106</v>
      </c>
      <c r="D27" s="120"/>
      <c r="E27" s="121" t="s">
        <v>96</v>
      </c>
      <c r="F27" s="122" t="s">
        <v>101</v>
      </c>
      <c r="G27" s="168">
        <v>0.96699999999999997</v>
      </c>
      <c r="H27" s="169">
        <v>0.93179999999999996</v>
      </c>
      <c r="I27" s="169">
        <v>0.96030000000000004</v>
      </c>
      <c r="J27" s="123">
        <v>-1.6E-2</v>
      </c>
      <c r="K27" s="191">
        <v>-2.4E-2</v>
      </c>
      <c r="L27" s="125">
        <f>H27+J27</f>
        <v>0.91579999999999995</v>
      </c>
      <c r="M27" s="146">
        <v>0.75</v>
      </c>
      <c r="N27" s="154">
        <v>0.79895833333333333</v>
      </c>
      <c r="O27" s="156">
        <f t="shared" si="0"/>
        <v>4.8958333333333326E-2</v>
      </c>
      <c r="P27" s="39">
        <f t="shared" si="1"/>
        <v>4230</v>
      </c>
      <c r="Q27" s="40">
        <f t="shared" si="2"/>
        <v>3873.8339999999998</v>
      </c>
      <c r="R27" s="188">
        <v>5</v>
      </c>
    </row>
    <row r="28" spans="1:18" ht="29" customHeight="1" x14ac:dyDescent="0.2">
      <c r="A28" s="140" t="s">
        <v>105</v>
      </c>
      <c r="B28" s="108">
        <v>5760</v>
      </c>
      <c r="C28" s="33" t="s">
        <v>74</v>
      </c>
      <c r="D28" s="34" t="s">
        <v>111</v>
      </c>
      <c r="E28" s="35" t="s">
        <v>147</v>
      </c>
      <c r="F28" s="166" t="s">
        <v>118</v>
      </c>
      <c r="G28" s="170">
        <v>0.84650000000000003</v>
      </c>
      <c r="H28" s="170">
        <v>0.82299999999999995</v>
      </c>
      <c r="I28" s="170">
        <v>0.83830000000000005</v>
      </c>
      <c r="J28" s="123">
        <v>-1.6E-2</v>
      </c>
      <c r="K28" s="191">
        <v>-2.4E-2</v>
      </c>
      <c r="L28" s="125">
        <f>H28+J28</f>
        <v>0.80699999999999994</v>
      </c>
      <c r="M28" s="146">
        <v>0.75</v>
      </c>
      <c r="N28" s="154">
        <v>0.80299768518518511</v>
      </c>
      <c r="O28" s="156">
        <f t="shared" si="0"/>
        <v>5.2997685185185106E-2</v>
      </c>
      <c r="P28" s="39">
        <f t="shared" si="1"/>
        <v>4579</v>
      </c>
      <c r="Q28" s="40">
        <f t="shared" si="2"/>
        <v>3695.2529999999997</v>
      </c>
      <c r="R28" s="188">
        <v>2</v>
      </c>
    </row>
    <row r="29" spans="1:18" ht="29" customHeight="1" x14ac:dyDescent="0.2">
      <c r="A29" s="160" t="s">
        <v>130</v>
      </c>
      <c r="B29" s="144"/>
      <c r="C29" s="49" t="s">
        <v>126</v>
      </c>
      <c r="D29" s="49"/>
      <c r="E29" s="49" t="s">
        <v>127</v>
      </c>
      <c r="F29" s="49"/>
      <c r="G29" s="207">
        <v>0.91010000000000002</v>
      </c>
      <c r="H29" s="207">
        <v>0.87649999999999995</v>
      </c>
      <c r="I29" s="207">
        <v>0.89490000000000003</v>
      </c>
      <c r="J29" s="123">
        <v>-1.6E-2</v>
      </c>
      <c r="K29" s="191">
        <v>-2.4E-2</v>
      </c>
      <c r="L29" s="125"/>
      <c r="M29" s="154"/>
      <c r="N29" s="154"/>
      <c r="O29" s="153"/>
      <c r="P29" s="39" t="str">
        <f t="shared" si="1"/>
        <v/>
      </c>
      <c r="Q29" s="40" t="str">
        <f t="shared" si="2"/>
        <v/>
      </c>
      <c r="R29" s="188"/>
    </row>
    <row r="30" spans="1:18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155"/>
      <c r="N30" s="155"/>
      <c r="O30" s="156" t="str">
        <f t="shared" si="0"/>
        <v/>
      </c>
      <c r="P30" s="39" t="str">
        <f t="shared" si="1"/>
        <v/>
      </c>
      <c r="Q30" s="40" t="str">
        <f t="shared" si="2"/>
        <v/>
      </c>
      <c r="R30" s="144"/>
    </row>
    <row r="31" spans="1:18" x14ac:dyDescent="0.2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155"/>
      <c r="N31" s="155"/>
      <c r="O31" s="156" t="str">
        <f t="shared" si="0"/>
        <v/>
      </c>
      <c r="P31" s="39" t="str">
        <f t="shared" si="1"/>
        <v/>
      </c>
      <c r="Q31" s="40" t="str">
        <f t="shared" si="2"/>
        <v/>
      </c>
      <c r="R31" s="144"/>
    </row>
  </sheetData>
  <pageMargins left="0" right="0" top="0.74803149606299213" bottom="0.74803149606299213" header="0.31496062992125984" footer="0.31496062992125984"/>
  <pageSetup paperSize="9" scale="59" orientation="landscape" copies="1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F67C-ADCE-7E48-AD68-67D0C10406CB}">
  <sheetPr>
    <tabColor rgb="FFFFFF00"/>
    <pageSetUpPr fitToPage="1"/>
  </sheetPr>
  <dimension ref="A1:R31"/>
  <sheetViews>
    <sheetView zoomScale="92" zoomScaleNormal="92" workbookViewId="0">
      <selection activeCell="L14" sqref="L14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</cols>
  <sheetData>
    <row r="1" spans="1:18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4"/>
      <c r="L1" s="2"/>
      <c r="M1" s="2"/>
      <c r="N1" s="2"/>
      <c r="O1" s="2"/>
      <c r="P1" s="2"/>
      <c r="Q1" s="2"/>
      <c r="R1" s="4"/>
    </row>
    <row r="2" spans="1:18" ht="16" thickBot="1" x14ac:dyDescent="0.25">
      <c r="A2" s="129" t="s">
        <v>0</v>
      </c>
      <c r="B2" s="192"/>
      <c r="C2" s="84" t="s">
        <v>136</v>
      </c>
      <c r="D2" s="6"/>
      <c r="E2" s="7"/>
      <c r="F2" s="8" t="s">
        <v>1</v>
      </c>
      <c r="G2" s="9">
        <v>5</v>
      </c>
      <c r="H2" s="9"/>
      <c r="I2" s="10" t="s">
        <v>2</v>
      </c>
      <c r="J2" s="178">
        <v>45083</v>
      </c>
      <c r="K2" s="11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8" ht="29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1" t="s">
        <v>9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8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8" ht="29" customHeight="1" x14ac:dyDescent="0.2">
      <c r="A5" s="133"/>
      <c r="B5" s="32">
        <v>87</v>
      </c>
      <c r="C5" s="33" t="s">
        <v>72</v>
      </c>
      <c r="D5" s="34">
        <v>91769973</v>
      </c>
      <c r="E5" s="65" t="s">
        <v>73</v>
      </c>
      <c r="F5" s="35"/>
      <c r="G5" s="46">
        <v>0.85670000000000002</v>
      </c>
      <c r="H5" s="174">
        <v>0.82130000000000003</v>
      </c>
      <c r="I5" s="174">
        <v>0.84179999999999999</v>
      </c>
      <c r="J5" s="115">
        <v>-1.6E-2</v>
      </c>
      <c r="K5" s="38">
        <v>-2.4E-2</v>
      </c>
      <c r="L5" s="61"/>
      <c r="M5" s="146"/>
      <c r="N5" s="147"/>
      <c r="O5" s="156" t="str">
        <f>IF(N5="","",N5-M5)</f>
        <v/>
      </c>
      <c r="P5" s="217" t="str">
        <f>IF(N5="","",SUM((HOUR(O5)*3600))+(MINUTE(O5)*60)+(SECOND(O5)))</f>
        <v/>
      </c>
      <c r="Q5" s="40" t="str">
        <f>IF(L5="","",P5*L5)</f>
        <v/>
      </c>
      <c r="R5" s="41"/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37">
        <v>0.91639999999999999</v>
      </c>
      <c r="H6" s="37">
        <v>0.91639999999999999</v>
      </c>
      <c r="I6" s="37">
        <v>0.91639999999999999</v>
      </c>
      <c r="J6" s="115">
        <v>-1.6E-2</v>
      </c>
      <c r="K6" s="38">
        <v>-2.4E-2</v>
      </c>
      <c r="L6" s="61">
        <f>G6</f>
        <v>0.91639999999999999</v>
      </c>
      <c r="M6" s="146">
        <v>0.75</v>
      </c>
      <c r="N6" s="147">
        <v>0.8011342592592593</v>
      </c>
      <c r="O6" s="156">
        <f t="shared" ref="O6:O14" si="0">IF(N6="","",N6-M6)</f>
        <v>5.1134259259259296E-2</v>
      </c>
      <c r="P6" s="217">
        <f t="shared" ref="P6:P14" si="1">IF(N6="","",SUM((HOUR(O6)*3600))+(MINUTE(O6)*60)+(SECOND(O6)))</f>
        <v>4418</v>
      </c>
      <c r="Q6" s="40">
        <f t="shared" ref="Q6:Q14" si="2">IF(L6="","",P6*L6)</f>
        <v>4048.6552000000001</v>
      </c>
      <c r="R6" s="41">
        <v>1</v>
      </c>
    </row>
    <row r="7" spans="1:18" ht="29" customHeight="1" x14ac:dyDescent="0.2">
      <c r="A7" s="134" t="s">
        <v>134</v>
      </c>
      <c r="B7" s="32">
        <v>5828</v>
      </c>
      <c r="C7" s="35" t="s">
        <v>76</v>
      </c>
      <c r="D7" s="93" t="s">
        <v>77</v>
      </c>
      <c r="E7" s="65" t="s">
        <v>153</v>
      </c>
      <c r="F7" s="35" t="s">
        <v>78</v>
      </c>
      <c r="G7" s="37">
        <v>0.91639999999999999</v>
      </c>
      <c r="H7" s="37">
        <v>0.88039999999999996</v>
      </c>
      <c r="I7" s="37">
        <v>0.90869999999999995</v>
      </c>
      <c r="J7" s="115">
        <v>-1.6E-2</v>
      </c>
      <c r="K7" s="38">
        <v>-2.4E-2</v>
      </c>
      <c r="L7" s="61"/>
      <c r="M7" s="146"/>
      <c r="N7" s="147"/>
      <c r="O7" s="156" t="str">
        <f t="shared" si="0"/>
        <v/>
      </c>
      <c r="P7" s="217" t="str">
        <f t="shared" si="1"/>
        <v/>
      </c>
      <c r="Q7" s="40" t="str">
        <f t="shared" si="2"/>
        <v/>
      </c>
      <c r="R7" s="41"/>
    </row>
    <row r="8" spans="1:18" ht="29" customHeight="1" x14ac:dyDescent="0.2">
      <c r="A8" s="171" t="s">
        <v>135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37">
        <v>0.91639999999999999</v>
      </c>
      <c r="H8" s="37">
        <v>0.91639999999999999</v>
      </c>
      <c r="I8" s="37">
        <v>0.91639999999999999</v>
      </c>
      <c r="J8" s="115">
        <v>-1.6E-2</v>
      </c>
      <c r="K8" s="38">
        <v>-2.4E-2</v>
      </c>
      <c r="L8" s="61"/>
      <c r="M8" s="146"/>
      <c r="N8" s="147"/>
      <c r="O8" s="156" t="str">
        <f t="shared" si="0"/>
        <v/>
      </c>
      <c r="P8" s="217" t="str">
        <f t="shared" si="1"/>
        <v/>
      </c>
      <c r="Q8" s="40" t="str">
        <f t="shared" si="2"/>
        <v/>
      </c>
      <c r="R8" s="41"/>
    </row>
    <row r="9" spans="1:18" ht="29" customHeight="1" thickBot="1" x14ac:dyDescent="0.25">
      <c r="A9" s="213" t="s">
        <v>135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37">
        <f>G7</f>
        <v>0.91639999999999999</v>
      </c>
      <c r="H9" s="224">
        <f t="shared" ref="H9:I9" si="3">H7</f>
        <v>0.88039999999999996</v>
      </c>
      <c r="I9" s="37">
        <f t="shared" si="3"/>
        <v>0.90869999999999995</v>
      </c>
      <c r="J9" s="115">
        <v>-1.6E-2</v>
      </c>
      <c r="K9" s="77">
        <v>-2.4E-2</v>
      </c>
      <c r="L9" s="78" t="s">
        <v>131</v>
      </c>
      <c r="M9" s="148"/>
      <c r="N9" s="149"/>
      <c r="O9" s="157" t="str">
        <f t="shared" si="0"/>
        <v/>
      </c>
      <c r="P9" s="218" t="str">
        <f t="shared" si="1"/>
        <v/>
      </c>
      <c r="Q9" s="80"/>
      <c r="R9" s="81">
        <v>2</v>
      </c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104"/>
      <c r="H10" s="109"/>
      <c r="I10" s="105"/>
      <c r="J10" s="106"/>
      <c r="K10" s="106"/>
      <c r="L10" s="107"/>
      <c r="M10" s="150"/>
      <c r="N10" s="151"/>
      <c r="O10" s="158"/>
      <c r="P10" s="219"/>
      <c r="Q10" s="89"/>
      <c r="R10" s="90"/>
    </row>
    <row r="11" spans="1:18" ht="29" customHeight="1" x14ac:dyDescent="0.2">
      <c r="A11" s="143" t="s">
        <v>113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46">
        <v>0.97230000000000005</v>
      </c>
      <c r="H11" s="82">
        <v>0.89249999999999996</v>
      </c>
      <c r="I11" s="82">
        <v>0.96060000000000001</v>
      </c>
      <c r="J11" s="115">
        <v>-1.6E-2</v>
      </c>
      <c r="K11" s="71">
        <v>-2.4E-2</v>
      </c>
      <c r="L11" s="72"/>
      <c r="M11" s="146"/>
      <c r="N11" s="146"/>
      <c r="O11" s="156" t="str">
        <f>IF(N11="","",N11-M11)</f>
        <v/>
      </c>
      <c r="P11" s="217" t="str">
        <f>IF(N11="","",SUM((HOUR(O11)*3600))+(MINUTE(O11)*60)+(SECOND(O11)))</f>
        <v/>
      </c>
      <c r="Q11" s="40" t="str">
        <f>IF(L11="","",P11*L11)</f>
        <v/>
      </c>
      <c r="R11" s="41"/>
    </row>
    <row r="12" spans="1:18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36">
        <v>0.92159999999999997</v>
      </c>
      <c r="H12" s="37">
        <v>0.87390000000000001</v>
      </c>
      <c r="I12" s="37">
        <v>0.91359999999999997</v>
      </c>
      <c r="J12" s="115">
        <v>-1.6E-2</v>
      </c>
      <c r="K12" s="38">
        <v>-2.4E-2</v>
      </c>
      <c r="L12" s="61">
        <f>H12</f>
        <v>0.87390000000000001</v>
      </c>
      <c r="M12" s="146">
        <v>0.75</v>
      </c>
      <c r="N12" s="147">
        <v>0.8052083333333333</v>
      </c>
      <c r="O12" s="156">
        <f t="shared" si="0"/>
        <v>5.5208333333333304E-2</v>
      </c>
      <c r="P12" s="217">
        <f t="shared" si="1"/>
        <v>4770</v>
      </c>
      <c r="Q12" s="40">
        <f t="shared" si="2"/>
        <v>4168.5029999999997</v>
      </c>
      <c r="R12" s="41">
        <v>2</v>
      </c>
    </row>
    <row r="13" spans="1:18" ht="29" customHeight="1" x14ac:dyDescent="0.2">
      <c r="A13" s="159" t="s">
        <v>34</v>
      </c>
      <c r="B13" s="32">
        <v>15305</v>
      </c>
      <c r="C13" s="33" t="s">
        <v>35</v>
      </c>
      <c r="D13" s="43">
        <v>91747027</v>
      </c>
      <c r="E13" s="44" t="s">
        <v>36</v>
      </c>
      <c r="F13" s="35" t="s">
        <v>37</v>
      </c>
      <c r="G13" s="46">
        <v>0.92130000000000001</v>
      </c>
      <c r="H13" s="37">
        <v>0.89759999999999995</v>
      </c>
      <c r="I13" s="37"/>
      <c r="J13" s="115">
        <v>-1.6E-2</v>
      </c>
      <c r="K13" s="38">
        <v>-2.4E-2</v>
      </c>
      <c r="L13" s="61">
        <f>H13+K13</f>
        <v>0.87359999999999993</v>
      </c>
      <c r="M13" s="146">
        <v>0.75</v>
      </c>
      <c r="N13" s="147">
        <v>0.81165509259259261</v>
      </c>
      <c r="O13" s="156">
        <f t="shared" si="0"/>
        <v>6.1655092592592609E-2</v>
      </c>
      <c r="P13" s="217">
        <f t="shared" si="1"/>
        <v>5327</v>
      </c>
      <c r="Q13" s="40">
        <f t="shared" si="2"/>
        <v>4653.6671999999999</v>
      </c>
      <c r="R13" s="41">
        <v>7</v>
      </c>
    </row>
    <row r="14" spans="1:18" ht="29" customHeight="1" x14ac:dyDescent="0.2">
      <c r="A14" s="131">
        <v>2022</v>
      </c>
      <c r="B14" s="32">
        <v>8981</v>
      </c>
      <c r="C14" s="33" t="s">
        <v>38</v>
      </c>
      <c r="D14" s="34">
        <v>91697838</v>
      </c>
      <c r="E14" s="35" t="s">
        <v>39</v>
      </c>
      <c r="F14" s="35" t="s">
        <v>40</v>
      </c>
      <c r="G14" s="36">
        <v>0.91320000000000001</v>
      </c>
      <c r="H14" s="37">
        <v>0.87450000000000006</v>
      </c>
      <c r="I14" s="37">
        <v>0.90449999999999997</v>
      </c>
      <c r="J14" s="115">
        <v>-1.6E-2</v>
      </c>
      <c r="K14" s="38">
        <v>-2.4E-2</v>
      </c>
      <c r="L14" s="61"/>
      <c r="M14" s="146"/>
      <c r="N14" s="147"/>
      <c r="O14" s="156" t="str">
        <f t="shared" si="0"/>
        <v/>
      </c>
      <c r="P14" s="217" t="str">
        <f t="shared" si="1"/>
        <v/>
      </c>
      <c r="Q14" s="40" t="str">
        <f t="shared" si="2"/>
        <v/>
      </c>
      <c r="R14" s="41"/>
    </row>
    <row r="15" spans="1:18" ht="29" customHeight="1" x14ac:dyDescent="0.2">
      <c r="A15" s="194" t="s">
        <v>105</v>
      </c>
      <c r="B15" s="32">
        <v>9801</v>
      </c>
      <c r="C15" s="33" t="s">
        <v>41</v>
      </c>
      <c r="D15" s="34">
        <v>91357059</v>
      </c>
      <c r="E15" s="35" t="s">
        <v>42</v>
      </c>
      <c r="F15" s="35" t="s">
        <v>43</v>
      </c>
      <c r="G15" s="36">
        <f>0.937</f>
        <v>0.93700000000000006</v>
      </c>
      <c r="H15" s="37">
        <v>0.88260000000000005</v>
      </c>
      <c r="I15" s="37">
        <v>0.92310000000000003</v>
      </c>
      <c r="J15" s="115">
        <v>-1.6E-2</v>
      </c>
      <c r="K15" s="38">
        <v>-2.4E-2</v>
      </c>
      <c r="L15" s="61"/>
      <c r="M15" s="146"/>
      <c r="N15" s="147"/>
      <c r="O15" s="156" t="str">
        <f>IF(N15="","",N15-M15)</f>
        <v/>
      </c>
      <c r="P15" s="217" t="str">
        <f>IF(N15="","",SUM((HOUR(O15)*3600))+(MINUTE(O15)*60)+(SECOND(O15)))</f>
        <v/>
      </c>
      <c r="Q15" s="40" t="str">
        <f>IF(L15="","",P15*L15)</f>
        <v/>
      </c>
      <c r="R15" s="41"/>
    </row>
    <row r="16" spans="1:18" ht="29" customHeight="1" x14ac:dyDescent="0.2">
      <c r="A16" s="139">
        <v>2020</v>
      </c>
      <c r="B16" s="32">
        <v>10421</v>
      </c>
      <c r="C16" s="33" t="s">
        <v>44</v>
      </c>
      <c r="D16" s="117">
        <v>91849410</v>
      </c>
      <c r="E16" s="45" t="s">
        <v>45</v>
      </c>
      <c r="F16" s="35" t="s">
        <v>46</v>
      </c>
      <c r="G16" s="36">
        <v>1.0471999999999999</v>
      </c>
      <c r="H16" s="37">
        <v>1.0034000000000001</v>
      </c>
      <c r="I16" s="37">
        <v>1.0354000000000001</v>
      </c>
      <c r="J16" s="115">
        <v>-1.6E-2</v>
      </c>
      <c r="K16" s="38">
        <v>-2.4E-2</v>
      </c>
      <c r="L16" s="61"/>
      <c r="M16" s="146"/>
      <c r="N16" s="147"/>
      <c r="O16" s="156" t="str">
        <f t="shared" ref="O16:O28" si="4">IF(N16="","",N16-M16)</f>
        <v/>
      </c>
      <c r="P16" s="217" t="str">
        <f t="shared" ref="P16:P31" si="5">IF(N16="","",SUM((HOUR(O16)*3600))+(MINUTE(O16)*60)+(SECOND(O16)))</f>
        <v/>
      </c>
      <c r="Q16" s="40" t="str">
        <f t="shared" ref="Q16:Q31" si="6">IF(L16="","",P16*L16)</f>
        <v/>
      </c>
      <c r="R16" s="41"/>
    </row>
    <row r="17" spans="1:18" ht="29" customHeight="1" x14ac:dyDescent="0.2">
      <c r="A17" s="131">
        <v>2022</v>
      </c>
      <c r="B17" s="32">
        <v>10528</v>
      </c>
      <c r="C17" s="33" t="s">
        <v>47</v>
      </c>
      <c r="D17" s="34" t="s">
        <v>48</v>
      </c>
      <c r="E17" s="45" t="s">
        <v>49</v>
      </c>
      <c r="F17" s="35" t="s">
        <v>50</v>
      </c>
      <c r="G17" s="37">
        <v>0.98970000000000002</v>
      </c>
      <c r="H17" s="37">
        <v>0.95609999999999995</v>
      </c>
      <c r="I17" s="37">
        <v>0.97870000000000001</v>
      </c>
      <c r="J17" s="115">
        <v>-1.6E-2</v>
      </c>
      <c r="K17" s="38">
        <v>-2.4E-2</v>
      </c>
      <c r="L17" s="61"/>
      <c r="M17" s="146"/>
      <c r="N17" s="147"/>
      <c r="O17" s="156" t="str">
        <f t="shared" si="4"/>
        <v/>
      </c>
      <c r="P17" s="217" t="str">
        <f t="shared" si="5"/>
        <v/>
      </c>
      <c r="Q17" s="40" t="str">
        <f t="shared" si="6"/>
        <v/>
      </c>
      <c r="R17" s="41"/>
    </row>
    <row r="18" spans="1:18" ht="29" customHeight="1" x14ac:dyDescent="0.2">
      <c r="A18" s="134" t="s">
        <v>105</v>
      </c>
      <c r="B18" s="32">
        <v>15028</v>
      </c>
      <c r="C18" s="33" t="s">
        <v>51</v>
      </c>
      <c r="D18" s="34" t="s">
        <v>52</v>
      </c>
      <c r="E18" s="35" t="s">
        <v>53</v>
      </c>
      <c r="F18" s="35" t="s">
        <v>54</v>
      </c>
      <c r="G18" s="37">
        <v>1.0379</v>
      </c>
      <c r="H18" s="37">
        <v>0.98650000000000004</v>
      </c>
      <c r="I18" s="37">
        <v>1.0278</v>
      </c>
      <c r="J18" s="115">
        <v>-1.6E-2</v>
      </c>
      <c r="K18" s="38">
        <v>-2.4E-2</v>
      </c>
      <c r="L18" s="61"/>
      <c r="M18" s="152"/>
      <c r="N18" s="147"/>
      <c r="O18" s="156" t="str">
        <f t="shared" si="4"/>
        <v/>
      </c>
      <c r="P18" s="217" t="str">
        <f t="shared" si="5"/>
        <v/>
      </c>
      <c r="Q18" s="162" t="str">
        <f t="shared" si="6"/>
        <v/>
      </c>
      <c r="R18" s="164"/>
    </row>
    <row r="19" spans="1:18" ht="29" customHeight="1" x14ac:dyDescent="0.2">
      <c r="A19" s="134" t="s">
        <v>105</v>
      </c>
      <c r="B19" s="32">
        <v>10482</v>
      </c>
      <c r="C19" s="33" t="s">
        <v>56</v>
      </c>
      <c r="D19" s="34">
        <v>95031701</v>
      </c>
      <c r="E19" s="35" t="s">
        <v>49</v>
      </c>
      <c r="F19" s="35" t="s">
        <v>110</v>
      </c>
      <c r="G19" s="167">
        <v>0.96289999999999998</v>
      </c>
      <c r="H19" s="37">
        <v>0.91649999999999998</v>
      </c>
      <c r="I19" s="37">
        <v>0.94950000000000001</v>
      </c>
      <c r="J19" s="115">
        <v>-1.6E-2</v>
      </c>
      <c r="K19" s="38">
        <v>-2.4E-2</v>
      </c>
      <c r="L19" s="61">
        <f>G19</f>
        <v>0.96289999999999998</v>
      </c>
      <c r="M19" s="146">
        <v>0.75</v>
      </c>
      <c r="N19" s="147">
        <v>0.80212962962962964</v>
      </c>
      <c r="O19" s="156">
        <f t="shared" si="4"/>
        <v>5.2129629629629637E-2</v>
      </c>
      <c r="P19" s="217">
        <f t="shared" si="5"/>
        <v>4504</v>
      </c>
      <c r="Q19" s="162">
        <f t="shared" si="6"/>
        <v>4336.9016000000001</v>
      </c>
      <c r="R19" s="164">
        <v>5</v>
      </c>
    </row>
    <row r="20" spans="1:18" ht="29" customHeight="1" x14ac:dyDescent="0.2">
      <c r="A20" s="171" t="s">
        <v>105</v>
      </c>
      <c r="B20" s="32">
        <v>12245</v>
      </c>
      <c r="C20" s="33" t="s">
        <v>57</v>
      </c>
      <c r="D20" s="34" t="s">
        <v>58</v>
      </c>
      <c r="E20" s="35" t="s">
        <v>59</v>
      </c>
      <c r="F20" s="35"/>
      <c r="G20" s="167">
        <v>0.98109999999999997</v>
      </c>
      <c r="H20" s="37">
        <v>0.93</v>
      </c>
      <c r="I20" s="37">
        <v>0.97450000000000003</v>
      </c>
      <c r="J20" s="115">
        <v>-1.6E-2</v>
      </c>
      <c r="K20" s="38">
        <v>-2.4E-2</v>
      </c>
      <c r="L20" s="61">
        <f>G20</f>
        <v>0.98109999999999997</v>
      </c>
      <c r="M20" s="146">
        <v>0.75</v>
      </c>
      <c r="N20" s="147">
        <v>0.80151620370370369</v>
      </c>
      <c r="O20" s="156">
        <f t="shared" si="4"/>
        <v>5.1516203703703689E-2</v>
      </c>
      <c r="P20" s="217">
        <f t="shared" si="5"/>
        <v>4451</v>
      </c>
      <c r="Q20" s="162">
        <f t="shared" si="6"/>
        <v>4366.8760999999995</v>
      </c>
      <c r="R20" s="164">
        <v>6</v>
      </c>
    </row>
    <row r="21" spans="1:18" ht="29" customHeight="1" x14ac:dyDescent="0.2">
      <c r="A21" s="131">
        <v>2022</v>
      </c>
      <c r="B21" s="32">
        <v>16300</v>
      </c>
      <c r="C21" s="33" t="s">
        <v>60</v>
      </c>
      <c r="D21" s="34" t="s">
        <v>63</v>
      </c>
      <c r="E21" s="35" t="s">
        <v>62</v>
      </c>
      <c r="F21" s="35" t="s">
        <v>61</v>
      </c>
      <c r="G21" s="167">
        <v>0</v>
      </c>
      <c r="H21" s="37">
        <v>0.85809999999999997</v>
      </c>
      <c r="I21" s="37">
        <v>0</v>
      </c>
      <c r="J21" s="115">
        <v>0.85829999999999995</v>
      </c>
      <c r="K21" s="38">
        <v>-2.4E-2</v>
      </c>
      <c r="L21" s="61"/>
      <c r="M21" s="146"/>
      <c r="N21" s="147"/>
      <c r="O21" s="156" t="str">
        <f t="shared" si="4"/>
        <v/>
      </c>
      <c r="P21" s="217" t="str">
        <f t="shared" si="5"/>
        <v/>
      </c>
      <c r="Q21" s="162" t="str">
        <f t="shared" si="6"/>
        <v/>
      </c>
      <c r="R21" s="164"/>
    </row>
    <row r="22" spans="1:18" ht="29" customHeight="1" x14ac:dyDescent="0.2">
      <c r="A22" s="160"/>
      <c r="B22" s="32"/>
      <c r="C22" s="33" t="s">
        <v>64</v>
      </c>
      <c r="D22" s="34" t="s">
        <v>65</v>
      </c>
      <c r="E22" s="35" t="s">
        <v>66</v>
      </c>
      <c r="F22" s="35"/>
      <c r="G22" s="46">
        <v>0.84250000000000003</v>
      </c>
      <c r="H22" s="37">
        <v>0.81889999999999996</v>
      </c>
      <c r="I22" s="37"/>
      <c r="J22" s="115">
        <v>-1.6E-2</v>
      </c>
      <c r="K22" s="38">
        <v>-2.4E-2</v>
      </c>
      <c r="L22" s="61"/>
      <c r="M22" s="146"/>
      <c r="N22" s="147"/>
      <c r="O22" s="156" t="str">
        <f t="shared" si="4"/>
        <v/>
      </c>
      <c r="P22" s="217" t="str">
        <f t="shared" si="5"/>
        <v/>
      </c>
      <c r="Q22" s="162" t="str">
        <f t="shared" si="6"/>
        <v/>
      </c>
      <c r="R22" s="164"/>
    </row>
    <row r="23" spans="1:18" ht="29" customHeight="1" x14ac:dyDescent="0.2">
      <c r="A23" s="140" t="s">
        <v>105</v>
      </c>
      <c r="B23" s="32">
        <v>1254</v>
      </c>
      <c r="C23" s="33" t="s">
        <v>79</v>
      </c>
      <c r="D23" s="34">
        <v>93499575</v>
      </c>
      <c r="E23" s="35" t="s">
        <v>19</v>
      </c>
      <c r="F23" s="35"/>
      <c r="G23" s="36"/>
      <c r="H23" s="37">
        <v>0.80310000000000004</v>
      </c>
      <c r="I23" s="37"/>
      <c r="J23" s="115">
        <v>-0.76080000000000003</v>
      </c>
      <c r="K23" s="38">
        <v>-2.4E-2</v>
      </c>
      <c r="L23" s="64"/>
      <c r="M23" s="146"/>
      <c r="N23" s="152"/>
      <c r="O23" s="156" t="str">
        <f>IF(N23="","",N23-M23)</f>
        <v/>
      </c>
      <c r="P23" s="217" t="str">
        <f>IF(N23="","",SUM((HOUR(O23)*3600))+(MINUTE(O23)*60)+(SECOND(O23)))</f>
        <v/>
      </c>
      <c r="Q23" s="162" t="str">
        <f>IF(L23="","",P23*L23)</f>
        <v/>
      </c>
      <c r="R23" s="164"/>
    </row>
    <row r="24" spans="1:18" ht="29" customHeight="1" x14ac:dyDescent="0.2">
      <c r="A24" s="139">
        <v>2016</v>
      </c>
      <c r="B24" s="32">
        <v>6051</v>
      </c>
      <c r="C24" s="33" t="s">
        <v>83</v>
      </c>
      <c r="D24" s="34" t="s">
        <v>81</v>
      </c>
      <c r="E24" s="35" t="s">
        <v>82</v>
      </c>
      <c r="F24" s="35" t="s">
        <v>84</v>
      </c>
      <c r="G24" s="167">
        <v>0.91459999999999997</v>
      </c>
      <c r="H24" s="37">
        <v>0.88980000000000004</v>
      </c>
      <c r="I24" s="37"/>
      <c r="J24" s="115">
        <v>-1.6E-2</v>
      </c>
      <c r="K24" s="38">
        <v>-2.4E-2</v>
      </c>
      <c r="L24" s="63"/>
      <c r="M24" s="146"/>
      <c r="N24" s="147"/>
      <c r="O24" s="156" t="str">
        <f t="shared" si="4"/>
        <v/>
      </c>
      <c r="P24" s="217" t="str">
        <f t="shared" si="5"/>
        <v/>
      </c>
      <c r="Q24" s="162" t="str">
        <f t="shared" si="6"/>
        <v/>
      </c>
      <c r="R24" s="164"/>
    </row>
    <row r="25" spans="1:18" ht="29" customHeight="1" x14ac:dyDescent="0.2">
      <c r="A25" s="140" t="s">
        <v>105</v>
      </c>
      <c r="B25" s="108">
        <v>10742</v>
      </c>
      <c r="C25" s="33" t="s">
        <v>86</v>
      </c>
      <c r="D25" s="96">
        <v>93030677</v>
      </c>
      <c r="E25" s="35" t="s">
        <v>55</v>
      </c>
      <c r="F25" s="95" t="s">
        <v>129</v>
      </c>
      <c r="G25" s="167">
        <v>0.96519999999999995</v>
      </c>
      <c r="H25" s="37">
        <v>0.91849999999999998</v>
      </c>
      <c r="I25" s="37">
        <v>0.95860000000000001</v>
      </c>
      <c r="J25" s="115">
        <v>-1.6E-2</v>
      </c>
      <c r="K25" s="38">
        <v>-2.4E-2</v>
      </c>
      <c r="L25" s="63">
        <f>H25+K25</f>
        <v>0.89449999999999996</v>
      </c>
      <c r="M25" s="146">
        <v>0.75</v>
      </c>
      <c r="N25" s="214">
        <v>0.81130787037037033</v>
      </c>
      <c r="O25" s="156">
        <f t="shared" si="4"/>
        <v>6.1307870370370332E-2</v>
      </c>
      <c r="P25" s="217">
        <f t="shared" si="5"/>
        <v>5297</v>
      </c>
      <c r="Q25" s="162">
        <f t="shared" si="6"/>
        <v>4738.1664999999994</v>
      </c>
      <c r="R25" s="220">
        <v>8</v>
      </c>
    </row>
    <row r="26" spans="1:18" ht="29" customHeight="1" x14ac:dyDescent="0.2">
      <c r="A26" s="140" t="s">
        <v>105</v>
      </c>
      <c r="B26" s="108">
        <v>11168</v>
      </c>
      <c r="C26" s="33" t="s">
        <v>95</v>
      </c>
      <c r="D26" s="96">
        <v>93030679</v>
      </c>
      <c r="E26" s="35" t="s">
        <v>94</v>
      </c>
      <c r="F26" s="95" t="s">
        <v>102</v>
      </c>
      <c r="G26" s="167">
        <v>0.99109999999999998</v>
      </c>
      <c r="H26" s="37">
        <v>0.94269999999999998</v>
      </c>
      <c r="I26" s="37">
        <v>0.98360000000000003</v>
      </c>
      <c r="J26" s="115">
        <v>-1.6E-2</v>
      </c>
      <c r="K26" s="38">
        <v>-2.4E-2</v>
      </c>
      <c r="L26" s="63">
        <f>G26</f>
        <v>0.99109999999999998</v>
      </c>
      <c r="M26" s="146">
        <v>0.75</v>
      </c>
      <c r="N26" s="214">
        <v>0.79798611111111117</v>
      </c>
      <c r="O26" s="156">
        <f t="shared" si="4"/>
        <v>4.7986111111111174E-2</v>
      </c>
      <c r="P26" s="217">
        <f t="shared" si="5"/>
        <v>4146</v>
      </c>
      <c r="Q26" s="162">
        <f t="shared" si="6"/>
        <v>4109.1005999999998</v>
      </c>
      <c r="R26" s="220">
        <v>1</v>
      </c>
    </row>
    <row r="27" spans="1:18" ht="29" customHeight="1" x14ac:dyDescent="0.2">
      <c r="A27" s="140" t="s">
        <v>105</v>
      </c>
      <c r="B27" s="118">
        <v>6609</v>
      </c>
      <c r="C27" s="119" t="s">
        <v>106</v>
      </c>
      <c r="D27" s="120"/>
      <c r="E27" s="121" t="s">
        <v>96</v>
      </c>
      <c r="F27" s="122" t="s">
        <v>101</v>
      </c>
      <c r="G27" s="168">
        <v>0.96699999999999997</v>
      </c>
      <c r="H27" s="169">
        <v>0.93179999999999996</v>
      </c>
      <c r="I27" s="169">
        <v>0.96030000000000004</v>
      </c>
      <c r="J27" s="123">
        <v>-1.6E-2</v>
      </c>
      <c r="K27" s="191">
        <v>-2.4E-2</v>
      </c>
      <c r="L27" s="125">
        <f>H27+J27</f>
        <v>0.91579999999999995</v>
      </c>
      <c r="M27" s="146">
        <v>0.75</v>
      </c>
      <c r="N27" s="215">
        <v>0.80314814814814817</v>
      </c>
      <c r="O27" s="156">
        <f t="shared" si="4"/>
        <v>5.3148148148148167E-2</v>
      </c>
      <c r="P27" s="217">
        <f t="shared" si="5"/>
        <v>4592</v>
      </c>
      <c r="Q27" s="162">
        <f t="shared" si="6"/>
        <v>4205.3535999999995</v>
      </c>
      <c r="R27" s="221">
        <v>4</v>
      </c>
    </row>
    <row r="28" spans="1:18" ht="29" customHeight="1" x14ac:dyDescent="0.2">
      <c r="A28" s="140" t="s">
        <v>105</v>
      </c>
      <c r="B28" s="108">
        <v>5761</v>
      </c>
      <c r="C28" s="33" t="s">
        <v>74</v>
      </c>
      <c r="D28" s="34" t="s">
        <v>111</v>
      </c>
      <c r="E28" s="35" t="s">
        <v>147</v>
      </c>
      <c r="F28" s="166" t="s">
        <v>118</v>
      </c>
      <c r="G28" s="170">
        <v>0.84650000000000003</v>
      </c>
      <c r="H28" s="170">
        <v>0.82299999999999995</v>
      </c>
      <c r="I28" s="170">
        <v>0.83830000000000005</v>
      </c>
      <c r="J28" s="123">
        <v>-1.6E-2</v>
      </c>
      <c r="K28" s="191">
        <v>-2.4E-2</v>
      </c>
      <c r="L28" s="125">
        <f>G28+J28</f>
        <v>0.83050000000000002</v>
      </c>
      <c r="M28" s="146">
        <v>0.75</v>
      </c>
      <c r="N28" s="215">
        <v>0.8081828703703704</v>
      </c>
      <c r="O28" s="156">
        <f t="shared" si="4"/>
        <v>5.8182870370370399E-2</v>
      </c>
      <c r="P28" s="217">
        <f t="shared" si="5"/>
        <v>5027</v>
      </c>
      <c r="Q28" s="162">
        <f t="shared" si="6"/>
        <v>4174.9234999999999</v>
      </c>
      <c r="R28" s="221">
        <v>3</v>
      </c>
    </row>
    <row r="29" spans="1:18" ht="29" customHeight="1" x14ac:dyDescent="0.2">
      <c r="A29" s="160" t="s">
        <v>130</v>
      </c>
      <c r="B29" s="144"/>
      <c r="C29" s="49" t="s">
        <v>126</v>
      </c>
      <c r="D29" s="49"/>
      <c r="E29" s="49" t="s">
        <v>127</v>
      </c>
      <c r="F29" s="49"/>
      <c r="G29" s="207">
        <v>0.91010000000000002</v>
      </c>
      <c r="H29" s="207">
        <v>0.87649999999999995</v>
      </c>
      <c r="I29" s="207">
        <v>0.89490000000000003</v>
      </c>
      <c r="J29" s="123">
        <v>-1.6E-2</v>
      </c>
      <c r="K29" s="191">
        <v>-2.4E-2</v>
      </c>
      <c r="L29" s="125"/>
      <c r="M29" s="154"/>
      <c r="N29" s="154"/>
      <c r="O29" s="154"/>
      <c r="P29" s="217" t="str">
        <f t="shared" si="5"/>
        <v/>
      </c>
      <c r="Q29" s="40" t="str">
        <f t="shared" si="6"/>
        <v/>
      </c>
      <c r="R29" s="221"/>
    </row>
    <row r="30" spans="1:18" ht="29" customHeight="1" x14ac:dyDescent="0.2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155"/>
      <c r="N30" s="155"/>
      <c r="O30" s="155"/>
      <c r="P30" s="217" t="str">
        <f t="shared" si="5"/>
        <v/>
      </c>
      <c r="Q30" s="40" t="str">
        <f t="shared" si="6"/>
        <v/>
      </c>
      <c r="R30" s="222"/>
    </row>
    <row r="31" spans="1:18" x14ac:dyDescent="0.2">
      <c r="A31" s="141"/>
      <c r="B31" s="144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155"/>
      <c r="N31" s="155"/>
      <c r="O31" s="155"/>
      <c r="P31" s="217" t="str">
        <f t="shared" si="5"/>
        <v/>
      </c>
      <c r="Q31" s="40" t="str">
        <f t="shared" si="6"/>
        <v/>
      </c>
      <c r="R31" s="222"/>
    </row>
  </sheetData>
  <pageMargins left="0" right="0" top="0.74803149606299213" bottom="0.74803149606299213" header="0.31496062992125984" footer="0.31496062992125984"/>
  <pageSetup paperSize="9" scale="63" orientation="landscape" r:id="rId1"/>
  <ignoredErrors>
    <ignoredError sqref="G9:I9 G15 L25:L28 L19:L20 L12:L13 L6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EB1DE-1F06-824A-B4E7-C023FBF9EC77}">
  <sheetPr>
    <tabColor rgb="FFFFFF00"/>
    <pageSetUpPr fitToPage="1"/>
  </sheetPr>
  <dimension ref="A1:R37"/>
  <sheetViews>
    <sheetView topLeftCell="B1" zoomScaleNormal="100" workbookViewId="0">
      <selection activeCell="O5" sqref="O5:Q5"/>
    </sheetView>
  </sheetViews>
  <sheetFormatPr baseColWidth="10" defaultColWidth="10.6640625" defaultRowHeight="15" x14ac:dyDescent="0.2"/>
  <cols>
    <col min="1" max="1" width="12.6640625" customWidth="1"/>
    <col min="3" max="3" width="26.6640625" bestFit="1" customWidth="1"/>
    <col min="4" max="4" width="18" customWidth="1"/>
    <col min="5" max="5" width="19" customWidth="1"/>
    <col min="6" max="6" width="15.5" customWidth="1"/>
    <col min="18" max="18" width="10.6640625" style="223"/>
  </cols>
  <sheetData>
    <row r="1" spans="1:18" ht="17" thickBot="1" x14ac:dyDescent="0.25">
      <c r="A1" s="128" t="s">
        <v>107</v>
      </c>
      <c r="B1" s="4" t="s">
        <v>91</v>
      </c>
      <c r="C1" s="2"/>
      <c r="D1" s="3"/>
      <c r="E1" s="2"/>
      <c r="F1" s="2"/>
      <c r="G1" s="4"/>
      <c r="H1" s="4"/>
      <c r="I1" s="4"/>
      <c r="J1" s="4"/>
      <c r="K1" s="4"/>
      <c r="L1" s="2"/>
      <c r="M1" s="2"/>
      <c r="N1" s="2"/>
      <c r="O1" s="2"/>
      <c r="P1" s="2"/>
      <c r="Q1" s="2"/>
      <c r="R1" s="4"/>
    </row>
    <row r="2" spans="1:18" ht="16" thickBot="1" x14ac:dyDescent="0.25">
      <c r="A2" s="129" t="s">
        <v>0</v>
      </c>
      <c r="B2" s="192"/>
      <c r="C2" s="84" t="s">
        <v>74</v>
      </c>
      <c r="D2" s="6"/>
      <c r="E2" s="7"/>
      <c r="F2" s="8" t="s">
        <v>1</v>
      </c>
      <c r="G2" s="9" t="s">
        <v>145</v>
      </c>
      <c r="H2" s="9"/>
      <c r="I2" s="10" t="s">
        <v>2</v>
      </c>
      <c r="J2" s="178">
        <v>45090</v>
      </c>
      <c r="K2" s="11"/>
      <c r="L2" s="8"/>
      <c r="M2" s="12"/>
      <c r="N2" s="13" t="str">
        <f>Hovedark!N2</f>
        <v>Oppdatert dato 19.06.23 av Gunnar Hogsrød</v>
      </c>
      <c r="O2" s="14"/>
      <c r="P2" s="15"/>
      <c r="Q2" s="15"/>
      <c r="R2" s="16"/>
    </row>
    <row r="3" spans="1:18" ht="29" thickBot="1" x14ac:dyDescent="0.25">
      <c r="A3" s="132" t="s">
        <v>3</v>
      </c>
      <c r="B3" s="18" t="s">
        <v>4</v>
      </c>
      <c r="C3" s="19" t="s">
        <v>5</v>
      </c>
      <c r="D3" s="20" t="s">
        <v>6</v>
      </c>
      <c r="E3" s="19" t="s">
        <v>7</v>
      </c>
      <c r="F3" s="19" t="s">
        <v>8</v>
      </c>
      <c r="G3" s="116" t="s">
        <v>109</v>
      </c>
      <c r="H3" s="116" t="s">
        <v>108</v>
      </c>
      <c r="I3" s="116" t="s">
        <v>103</v>
      </c>
      <c r="J3" s="116" t="s">
        <v>104</v>
      </c>
      <c r="K3" s="21" t="s">
        <v>9</v>
      </c>
      <c r="L3" s="22" t="s">
        <v>10</v>
      </c>
      <c r="M3" s="19" t="s">
        <v>11</v>
      </c>
      <c r="N3" s="19" t="s">
        <v>12</v>
      </c>
      <c r="O3" s="23" t="s">
        <v>13</v>
      </c>
      <c r="P3" s="23" t="s">
        <v>14</v>
      </c>
      <c r="Q3" s="23" t="s">
        <v>15</v>
      </c>
      <c r="R3" s="24" t="s">
        <v>16</v>
      </c>
    </row>
    <row r="4" spans="1:18" ht="17" thickBot="1" x14ac:dyDescent="0.25">
      <c r="A4" s="130" t="s">
        <v>17</v>
      </c>
      <c r="B4" s="193"/>
      <c r="C4" s="26"/>
      <c r="D4" s="27"/>
      <c r="E4" s="28"/>
      <c r="F4" s="28"/>
      <c r="G4" s="29"/>
      <c r="H4" s="29"/>
      <c r="I4" s="29"/>
      <c r="J4" s="29"/>
      <c r="K4" s="29"/>
      <c r="L4" s="30" t="s">
        <v>18</v>
      </c>
      <c r="M4" s="31">
        <v>0.75</v>
      </c>
      <c r="N4" s="28"/>
      <c r="O4" s="28"/>
      <c r="P4" s="28"/>
      <c r="Q4" s="28"/>
      <c r="R4" s="29"/>
    </row>
    <row r="5" spans="1:18" ht="29" customHeight="1" x14ac:dyDescent="0.2">
      <c r="A5" s="160" t="s">
        <v>130</v>
      </c>
      <c r="B5" s="32">
        <v>87</v>
      </c>
      <c r="C5" s="33" t="s">
        <v>72</v>
      </c>
      <c r="D5" s="34">
        <v>91769973</v>
      </c>
      <c r="E5" s="65" t="s">
        <v>73</v>
      </c>
      <c r="F5" s="35"/>
      <c r="G5" s="226">
        <v>0.85670000000000002</v>
      </c>
      <c r="H5" s="227">
        <v>0.82130000000000003</v>
      </c>
      <c r="I5" s="227">
        <v>0.84179999999999999</v>
      </c>
      <c r="J5" s="228">
        <v>-1.6E-2</v>
      </c>
      <c r="K5" s="229">
        <v>-2.4E-2</v>
      </c>
      <c r="L5" s="61"/>
      <c r="M5" s="146"/>
      <c r="N5" s="147"/>
      <c r="O5" s="156" t="str">
        <f>IF(N5="","",N5-M5)</f>
        <v/>
      </c>
      <c r="P5" s="39" t="str">
        <f>IF(N5="","",SUM((HOUR(O5)*3600))+(MINUTE(O5)*60)+(SECOND(O5)))</f>
        <v/>
      </c>
      <c r="Q5" s="40" t="str">
        <f>IF(L5="","",P5*L5)</f>
        <v/>
      </c>
      <c r="R5" s="41"/>
    </row>
    <row r="6" spans="1:18" ht="29" customHeight="1" x14ac:dyDescent="0.2">
      <c r="A6" s="134" t="s">
        <v>105</v>
      </c>
      <c r="B6" s="32">
        <v>6809</v>
      </c>
      <c r="C6" s="66" t="s">
        <v>88</v>
      </c>
      <c r="D6" s="93" t="s">
        <v>87</v>
      </c>
      <c r="E6" s="65" t="s">
        <v>153</v>
      </c>
      <c r="F6" s="35" t="s">
        <v>24</v>
      </c>
      <c r="G6" s="230">
        <v>0.91639999999999999</v>
      </c>
      <c r="H6" s="230">
        <v>0.91639999999999999</v>
      </c>
      <c r="I6" s="230">
        <v>0.91639999999999999</v>
      </c>
      <c r="J6" s="228">
        <v>-1.6E-2</v>
      </c>
      <c r="K6" s="229">
        <v>-2.4E-2</v>
      </c>
      <c r="L6" s="61"/>
      <c r="M6" s="146"/>
      <c r="N6" s="147"/>
      <c r="O6" s="156" t="str">
        <f t="shared" ref="O6:O30" si="0">IF(N6="","",N6-M6)</f>
        <v/>
      </c>
      <c r="P6" s="39" t="str">
        <f t="shared" ref="P6:P30" si="1">IF(N6="","",SUM((HOUR(O6)*3600))+(MINUTE(O6)*60)+(SECOND(O6)))</f>
        <v/>
      </c>
      <c r="Q6" s="40" t="str">
        <f t="shared" ref="Q6:Q30" si="2">IF(L6="","",P6*L6)</f>
        <v/>
      </c>
      <c r="R6" s="41">
        <v>3</v>
      </c>
    </row>
    <row r="7" spans="1:18" ht="29" customHeight="1" x14ac:dyDescent="0.2">
      <c r="A7" s="134" t="s">
        <v>134</v>
      </c>
      <c r="B7" s="32">
        <v>5828</v>
      </c>
      <c r="C7" s="35" t="s">
        <v>76</v>
      </c>
      <c r="D7" s="93" t="s">
        <v>77</v>
      </c>
      <c r="E7" s="65" t="s">
        <v>153</v>
      </c>
      <c r="F7" s="35" t="s">
        <v>78</v>
      </c>
      <c r="G7" s="230">
        <v>0.91639999999999999</v>
      </c>
      <c r="H7" s="230">
        <v>0.88039999999999996</v>
      </c>
      <c r="I7" s="230">
        <v>0.90869999999999995</v>
      </c>
      <c r="J7" s="228">
        <v>-1.6E-2</v>
      </c>
      <c r="K7" s="229">
        <v>-2.4E-2</v>
      </c>
      <c r="L7" s="61"/>
      <c r="M7" s="146"/>
      <c r="N7" s="147"/>
      <c r="O7" s="156" t="str">
        <f t="shared" si="0"/>
        <v/>
      </c>
      <c r="P7" s="39" t="str">
        <f t="shared" si="1"/>
        <v/>
      </c>
      <c r="Q7" s="40" t="str">
        <f t="shared" si="2"/>
        <v/>
      </c>
      <c r="R7" s="41"/>
    </row>
    <row r="8" spans="1:18" ht="29" customHeight="1" x14ac:dyDescent="0.2">
      <c r="A8" s="171" t="s">
        <v>135</v>
      </c>
      <c r="B8" s="32">
        <v>5895</v>
      </c>
      <c r="C8" s="67" t="s">
        <v>89</v>
      </c>
      <c r="D8" s="94" t="s">
        <v>90</v>
      </c>
      <c r="E8" s="65" t="s">
        <v>153</v>
      </c>
      <c r="F8" s="35" t="s">
        <v>26</v>
      </c>
      <c r="G8" s="230">
        <v>0.91639999999999999</v>
      </c>
      <c r="H8" s="230">
        <v>0.91639999999999999</v>
      </c>
      <c r="I8" s="230">
        <v>0.91639999999999999</v>
      </c>
      <c r="J8" s="228">
        <v>-1.6E-2</v>
      </c>
      <c r="K8" s="229">
        <v>-2.4E-2</v>
      </c>
      <c r="L8" s="61"/>
      <c r="M8" s="146"/>
      <c r="N8" s="147"/>
      <c r="O8" s="156" t="str">
        <f t="shared" si="0"/>
        <v/>
      </c>
      <c r="P8" s="39" t="str">
        <f t="shared" si="1"/>
        <v/>
      </c>
      <c r="Q8" s="40" t="str">
        <f t="shared" si="2"/>
        <v/>
      </c>
      <c r="R8" s="41">
        <v>1</v>
      </c>
    </row>
    <row r="9" spans="1:18" ht="29" customHeight="1" thickBot="1" x14ac:dyDescent="0.25">
      <c r="A9" s="213" t="s">
        <v>135</v>
      </c>
      <c r="B9" s="73">
        <v>6693</v>
      </c>
      <c r="C9" s="74" t="s">
        <v>28</v>
      </c>
      <c r="D9" s="75" t="s">
        <v>29</v>
      </c>
      <c r="E9" s="65" t="s">
        <v>153</v>
      </c>
      <c r="F9" s="76" t="s">
        <v>30</v>
      </c>
      <c r="G9" s="230">
        <f>G7</f>
        <v>0.91639999999999999</v>
      </c>
      <c r="H9" s="231">
        <f t="shared" ref="H9:I9" si="3">H7</f>
        <v>0.88039999999999996</v>
      </c>
      <c r="I9" s="230">
        <f t="shared" si="3"/>
        <v>0.90869999999999995</v>
      </c>
      <c r="J9" s="228">
        <v>-1.6E-2</v>
      </c>
      <c r="K9" s="232">
        <v>-2.4E-2</v>
      </c>
      <c r="L9" s="78"/>
      <c r="M9" s="148"/>
      <c r="N9" s="149"/>
      <c r="O9" s="206" t="str">
        <f t="shared" si="0"/>
        <v/>
      </c>
      <c r="P9" s="204" t="str">
        <f t="shared" si="1"/>
        <v/>
      </c>
      <c r="Q9" s="205" t="str">
        <f t="shared" si="2"/>
        <v/>
      </c>
      <c r="R9" s="81">
        <v>2</v>
      </c>
    </row>
    <row r="10" spans="1:18" ht="29" customHeight="1" thickBot="1" x14ac:dyDescent="0.25">
      <c r="A10" s="138"/>
      <c r="B10" s="83"/>
      <c r="C10" s="84"/>
      <c r="D10" s="85"/>
      <c r="E10" s="86"/>
      <c r="F10" s="87"/>
      <c r="G10" s="233"/>
      <c r="H10" s="234"/>
      <c r="I10" s="235"/>
      <c r="J10" s="236"/>
      <c r="K10" s="236"/>
      <c r="L10" s="107"/>
      <c r="M10" s="150"/>
      <c r="N10" s="151"/>
      <c r="O10" s="206" t="str">
        <f t="shared" si="0"/>
        <v/>
      </c>
      <c r="P10" s="204" t="str">
        <f t="shared" si="1"/>
        <v/>
      </c>
      <c r="Q10" s="205" t="str">
        <f t="shared" si="2"/>
        <v/>
      </c>
      <c r="R10" s="90"/>
    </row>
    <row r="11" spans="1:18" ht="29" customHeight="1" x14ac:dyDescent="0.2">
      <c r="A11" s="143" t="s">
        <v>137</v>
      </c>
      <c r="B11" s="68">
        <v>14761</v>
      </c>
      <c r="C11" s="69" t="s">
        <v>20</v>
      </c>
      <c r="D11" s="42" t="s">
        <v>21</v>
      </c>
      <c r="E11" s="70" t="s">
        <v>22</v>
      </c>
      <c r="F11" s="70" t="s">
        <v>23</v>
      </c>
      <c r="G11" s="226">
        <f>0.9723*1.005</f>
        <v>0.97716149999999991</v>
      </c>
      <c r="H11" s="237">
        <f>0.8925*1.005</f>
        <v>0.89696249999999988</v>
      </c>
      <c r="I11" s="237">
        <f>0.9606*1.005</f>
        <v>0.9654029999999999</v>
      </c>
      <c r="J11" s="228">
        <v>-1.6E-2</v>
      </c>
      <c r="K11" s="238">
        <v>-2.4E-2</v>
      </c>
      <c r="L11" s="72"/>
      <c r="M11" s="146"/>
      <c r="N11" s="146"/>
      <c r="O11" s="156" t="str">
        <f t="shared" si="0"/>
        <v/>
      </c>
      <c r="P11" s="39" t="str">
        <f t="shared" si="1"/>
        <v/>
      </c>
      <c r="Q11" s="40" t="str">
        <f t="shared" si="2"/>
        <v/>
      </c>
      <c r="R11" s="41"/>
    </row>
    <row r="12" spans="1:18" ht="29" customHeight="1" x14ac:dyDescent="0.2">
      <c r="A12" s="134" t="s">
        <v>105</v>
      </c>
      <c r="B12" s="32">
        <v>13910</v>
      </c>
      <c r="C12" s="33" t="s">
        <v>31</v>
      </c>
      <c r="D12" s="34">
        <v>90936888</v>
      </c>
      <c r="E12" s="35" t="s">
        <v>32</v>
      </c>
      <c r="F12" s="35" t="s">
        <v>33</v>
      </c>
      <c r="G12" s="239">
        <v>0.92159999999999997</v>
      </c>
      <c r="H12" s="230">
        <v>0.87390000000000001</v>
      </c>
      <c r="I12" s="230">
        <v>0.91359999999999997</v>
      </c>
      <c r="J12" s="228">
        <v>-1.6E-2</v>
      </c>
      <c r="K12" s="229">
        <v>-2.4E-2</v>
      </c>
      <c r="L12" s="61"/>
      <c r="M12" s="146"/>
      <c r="N12" s="147"/>
      <c r="O12" s="156" t="str">
        <f t="shared" si="0"/>
        <v/>
      </c>
      <c r="P12" s="39" t="str">
        <f t="shared" si="1"/>
        <v/>
      </c>
      <c r="Q12" s="40" t="str">
        <f t="shared" si="2"/>
        <v/>
      </c>
      <c r="R12" s="41">
        <v>3</v>
      </c>
    </row>
    <row r="13" spans="1:18" ht="29" customHeight="1" x14ac:dyDescent="0.2">
      <c r="A13" s="159" t="s">
        <v>139</v>
      </c>
      <c r="B13" s="32">
        <v>15305</v>
      </c>
      <c r="C13" s="33" t="s">
        <v>35</v>
      </c>
      <c r="D13" s="43">
        <v>91747027</v>
      </c>
      <c r="E13" s="44" t="s">
        <v>36</v>
      </c>
      <c r="F13" s="35" t="s">
        <v>37</v>
      </c>
      <c r="G13" s="226">
        <f>0.9369*1.005</f>
        <v>0.94158449999999982</v>
      </c>
      <c r="H13" s="227">
        <f>G13-0.025</f>
        <v>0.9165844999999998</v>
      </c>
      <c r="I13" s="230"/>
      <c r="J13" s="228">
        <v>-1.6E-2</v>
      </c>
      <c r="K13" s="229">
        <v>-2.4E-2</v>
      </c>
      <c r="L13" s="61"/>
      <c r="M13" s="146"/>
      <c r="N13" s="147"/>
      <c r="O13" s="156" t="str">
        <f t="shared" si="0"/>
        <v/>
      </c>
      <c r="P13" s="39" t="str">
        <f t="shared" si="1"/>
        <v/>
      </c>
      <c r="Q13" s="40" t="str">
        <f t="shared" si="2"/>
        <v/>
      </c>
      <c r="R13" s="41">
        <v>9</v>
      </c>
    </row>
    <row r="14" spans="1:18" ht="29" customHeight="1" x14ac:dyDescent="0.2">
      <c r="A14" s="194" t="s">
        <v>105</v>
      </c>
      <c r="B14" s="32">
        <v>9801</v>
      </c>
      <c r="C14" s="33" t="s">
        <v>41</v>
      </c>
      <c r="D14" s="34">
        <v>91357059</v>
      </c>
      <c r="E14" s="35" t="s">
        <v>42</v>
      </c>
      <c r="F14" s="35" t="s">
        <v>43</v>
      </c>
      <c r="G14" s="239">
        <f>0.937</f>
        <v>0.93700000000000006</v>
      </c>
      <c r="H14" s="230">
        <v>0.88260000000000005</v>
      </c>
      <c r="I14" s="230">
        <v>0.92310000000000003</v>
      </c>
      <c r="J14" s="228">
        <v>-1.6E-2</v>
      </c>
      <c r="K14" s="229">
        <v>-2.4E-2</v>
      </c>
      <c r="L14" s="61"/>
      <c r="M14" s="146"/>
      <c r="N14" s="147"/>
      <c r="O14" s="156" t="str">
        <f t="shared" si="0"/>
        <v/>
      </c>
      <c r="P14" s="39" t="str">
        <f t="shared" si="1"/>
        <v/>
      </c>
      <c r="Q14" s="40" t="str">
        <f t="shared" si="2"/>
        <v/>
      </c>
      <c r="R14" s="41">
        <v>2</v>
      </c>
    </row>
    <row r="15" spans="1:18" ht="29" customHeight="1" x14ac:dyDescent="0.2">
      <c r="A15" s="159" t="s">
        <v>138</v>
      </c>
      <c r="B15" s="32">
        <v>10421</v>
      </c>
      <c r="C15" s="33" t="s">
        <v>44</v>
      </c>
      <c r="D15" s="117">
        <v>91849410</v>
      </c>
      <c r="E15" s="45" t="s">
        <v>45</v>
      </c>
      <c r="F15" s="35" t="s">
        <v>46</v>
      </c>
      <c r="G15" s="226">
        <f>1.0472*1.005</f>
        <v>1.0524359999999997</v>
      </c>
      <c r="H15" s="227">
        <f>1.0034*1.005</f>
        <v>1.0084169999999999</v>
      </c>
      <c r="I15" s="227">
        <f>1.0354*1.005</f>
        <v>1.0405770000000001</v>
      </c>
      <c r="J15" s="228">
        <v>-1.6E-2</v>
      </c>
      <c r="K15" s="229">
        <v>-2.4E-2</v>
      </c>
      <c r="L15" s="61"/>
      <c r="M15" s="146"/>
      <c r="N15" s="147"/>
      <c r="O15" s="156" t="str">
        <f t="shared" si="0"/>
        <v/>
      </c>
      <c r="P15" s="39" t="str">
        <f t="shared" si="1"/>
        <v/>
      </c>
      <c r="Q15" s="40" t="str">
        <f t="shared" si="2"/>
        <v/>
      </c>
      <c r="R15" s="41"/>
    </row>
    <row r="16" spans="1:18" ht="29" customHeight="1" x14ac:dyDescent="0.2">
      <c r="A16" s="131" t="s">
        <v>140</v>
      </c>
      <c r="B16" s="32">
        <v>10528</v>
      </c>
      <c r="C16" s="33" t="s">
        <v>47</v>
      </c>
      <c r="D16" s="34" t="s">
        <v>48</v>
      </c>
      <c r="E16" s="45" t="s">
        <v>49</v>
      </c>
      <c r="F16" s="35" t="s">
        <v>50</v>
      </c>
      <c r="G16" s="227">
        <f>0.9897*1.005</f>
        <v>0.99464849999999994</v>
      </c>
      <c r="H16" s="227">
        <f>0.9561*1.005</f>
        <v>0.9608804999999998</v>
      </c>
      <c r="I16" s="227">
        <f>0.9787*1.005</f>
        <v>0.9835934999999999</v>
      </c>
      <c r="J16" s="228">
        <v>-1.6E-2</v>
      </c>
      <c r="K16" s="229">
        <v>-2.4E-2</v>
      </c>
      <c r="L16" s="61"/>
      <c r="M16" s="146"/>
      <c r="N16" s="147"/>
      <c r="O16" s="156" t="str">
        <f t="shared" si="0"/>
        <v/>
      </c>
      <c r="P16" s="39" t="str">
        <f t="shared" si="1"/>
        <v/>
      </c>
      <c r="Q16" s="40" t="str">
        <f t="shared" si="2"/>
        <v/>
      </c>
      <c r="R16" s="41"/>
    </row>
    <row r="17" spans="1:18" ht="29" customHeight="1" x14ac:dyDescent="0.2">
      <c r="A17" s="134" t="s">
        <v>105</v>
      </c>
      <c r="B17" s="32">
        <v>15028</v>
      </c>
      <c r="C17" s="33" t="s">
        <v>51</v>
      </c>
      <c r="D17" s="34" t="s">
        <v>52</v>
      </c>
      <c r="E17" s="35" t="s">
        <v>53</v>
      </c>
      <c r="F17" s="35" t="s">
        <v>54</v>
      </c>
      <c r="G17" s="230">
        <v>1.0379</v>
      </c>
      <c r="H17" s="230">
        <v>0.98650000000000004</v>
      </c>
      <c r="I17" s="230">
        <v>1.0278</v>
      </c>
      <c r="J17" s="228">
        <v>-1.6E-2</v>
      </c>
      <c r="K17" s="229">
        <v>-2.4E-2</v>
      </c>
      <c r="L17" s="61"/>
      <c r="M17" s="152"/>
      <c r="N17" s="147"/>
      <c r="O17" s="156" t="str">
        <f t="shared" si="0"/>
        <v/>
      </c>
      <c r="P17" s="39" t="str">
        <f t="shared" si="1"/>
        <v/>
      </c>
      <c r="Q17" s="40" t="str">
        <f t="shared" si="2"/>
        <v/>
      </c>
      <c r="R17" s="196"/>
    </row>
    <row r="18" spans="1:18" ht="29" customHeight="1" x14ac:dyDescent="0.2">
      <c r="A18" s="134" t="s">
        <v>105</v>
      </c>
      <c r="B18" s="32">
        <v>10482</v>
      </c>
      <c r="C18" s="33" t="s">
        <v>56</v>
      </c>
      <c r="D18" s="34">
        <v>95031701</v>
      </c>
      <c r="E18" s="35" t="s">
        <v>49</v>
      </c>
      <c r="F18" s="35" t="s">
        <v>110</v>
      </c>
      <c r="G18" s="240">
        <v>0.96289999999999998</v>
      </c>
      <c r="H18" s="230">
        <v>0.91649999999999998</v>
      </c>
      <c r="I18" s="230">
        <v>0.94950000000000001</v>
      </c>
      <c r="J18" s="228">
        <v>-1.6E-2</v>
      </c>
      <c r="K18" s="229">
        <v>-2.4E-2</v>
      </c>
      <c r="L18" s="61"/>
      <c r="M18" s="152"/>
      <c r="N18" s="147"/>
      <c r="O18" s="156" t="str">
        <f t="shared" si="0"/>
        <v/>
      </c>
      <c r="P18" s="39" t="str">
        <f t="shared" si="1"/>
        <v/>
      </c>
      <c r="Q18" s="40" t="str">
        <f t="shared" si="2"/>
        <v/>
      </c>
      <c r="R18" s="196">
        <v>5</v>
      </c>
    </row>
    <row r="19" spans="1:18" ht="29" customHeight="1" x14ac:dyDescent="0.2">
      <c r="A19" s="171" t="s">
        <v>105</v>
      </c>
      <c r="B19" s="32">
        <v>12245</v>
      </c>
      <c r="C19" s="33" t="s">
        <v>57</v>
      </c>
      <c r="D19" s="34" t="s">
        <v>58</v>
      </c>
      <c r="E19" s="35" t="s">
        <v>59</v>
      </c>
      <c r="F19" s="35"/>
      <c r="G19" s="240">
        <v>0.98109999999999997</v>
      </c>
      <c r="H19" s="230">
        <v>0.93</v>
      </c>
      <c r="I19" s="230">
        <v>0.97450000000000003</v>
      </c>
      <c r="J19" s="228">
        <v>-1.6E-2</v>
      </c>
      <c r="K19" s="229">
        <v>-2.4E-2</v>
      </c>
      <c r="L19" s="61"/>
      <c r="M19" s="146"/>
      <c r="N19" s="147"/>
      <c r="O19" s="156" t="str">
        <f t="shared" si="0"/>
        <v/>
      </c>
      <c r="P19" s="39" t="str">
        <f t="shared" si="1"/>
        <v/>
      </c>
      <c r="Q19" s="40" t="str">
        <f t="shared" si="2"/>
        <v/>
      </c>
      <c r="R19" s="196">
        <v>8</v>
      </c>
    </row>
    <row r="20" spans="1:18" ht="29" customHeight="1" x14ac:dyDescent="0.2">
      <c r="A20" s="131" t="s">
        <v>140</v>
      </c>
      <c r="B20" s="32">
        <v>16300</v>
      </c>
      <c r="C20" s="33" t="s">
        <v>60</v>
      </c>
      <c r="D20" s="34" t="s">
        <v>63</v>
      </c>
      <c r="E20" s="35" t="s">
        <v>62</v>
      </c>
      <c r="F20" s="35" t="s">
        <v>61</v>
      </c>
      <c r="G20" s="240"/>
      <c r="H20" s="227">
        <f>0.8581*1.005</f>
        <v>0.86239049999999984</v>
      </c>
      <c r="I20" s="230"/>
      <c r="J20" s="228">
        <v>-1.6E-2</v>
      </c>
      <c r="K20" s="229">
        <v>-2.4E-2</v>
      </c>
      <c r="L20" s="61"/>
      <c r="M20" s="146"/>
      <c r="N20" s="147"/>
      <c r="O20" s="156" t="str">
        <f t="shared" si="0"/>
        <v/>
      </c>
      <c r="P20" s="39" t="str">
        <f t="shared" si="1"/>
        <v/>
      </c>
      <c r="Q20" s="40" t="str">
        <f t="shared" si="2"/>
        <v/>
      </c>
      <c r="R20" s="196"/>
    </row>
    <row r="21" spans="1:18" ht="29" customHeight="1" x14ac:dyDescent="0.2">
      <c r="A21" s="159" t="s">
        <v>141</v>
      </c>
      <c r="B21" s="32" t="s">
        <v>142</v>
      </c>
      <c r="C21" s="33" t="s">
        <v>64</v>
      </c>
      <c r="D21" s="34" t="s">
        <v>65</v>
      </c>
      <c r="E21" s="35" t="s">
        <v>66</v>
      </c>
      <c r="F21" s="35"/>
      <c r="G21" s="226">
        <v>0.84250000000000003</v>
      </c>
      <c r="H21" s="227">
        <v>0.80249999999999999</v>
      </c>
      <c r="I21" s="227">
        <v>0.79610000000000003</v>
      </c>
      <c r="J21" s="228">
        <v>-1.6E-2</v>
      </c>
      <c r="K21" s="229">
        <v>-2.4E-2</v>
      </c>
      <c r="L21" s="61"/>
      <c r="M21" s="146"/>
      <c r="N21" s="147"/>
      <c r="O21" s="156" t="str">
        <f t="shared" si="0"/>
        <v/>
      </c>
      <c r="P21" s="39" t="str">
        <f t="shared" si="1"/>
        <v/>
      </c>
      <c r="Q21" s="40" t="str">
        <f t="shared" si="2"/>
        <v/>
      </c>
      <c r="R21" s="196"/>
    </row>
    <row r="22" spans="1:18" ht="29" customHeight="1" x14ac:dyDescent="0.2">
      <c r="A22" s="140" t="s">
        <v>105</v>
      </c>
      <c r="B22" s="32">
        <v>1254</v>
      </c>
      <c r="C22" s="33" t="s">
        <v>79</v>
      </c>
      <c r="D22" s="34">
        <v>93499575</v>
      </c>
      <c r="E22" s="35" t="s">
        <v>19</v>
      </c>
      <c r="F22" s="35"/>
      <c r="G22" s="239"/>
      <c r="H22" s="230">
        <v>0.80310000000000004</v>
      </c>
      <c r="I22" s="230"/>
      <c r="J22" s="228">
        <v>-1.6E-2</v>
      </c>
      <c r="K22" s="229">
        <v>-2.4E-2</v>
      </c>
      <c r="L22" s="64"/>
      <c r="M22" s="146"/>
      <c r="N22" s="152"/>
      <c r="O22" s="156" t="str">
        <f t="shared" si="0"/>
        <v/>
      </c>
      <c r="P22" s="39" t="str">
        <f t="shared" si="1"/>
        <v/>
      </c>
      <c r="Q22" s="40" t="str">
        <f t="shared" si="2"/>
        <v/>
      </c>
      <c r="R22" s="196"/>
    </row>
    <row r="23" spans="1:18" ht="29" customHeight="1" x14ac:dyDescent="0.2">
      <c r="A23" s="159" t="s">
        <v>143</v>
      </c>
      <c r="B23" s="32">
        <v>6051</v>
      </c>
      <c r="C23" s="33" t="s">
        <v>83</v>
      </c>
      <c r="D23" s="34" t="s">
        <v>81</v>
      </c>
      <c r="E23" s="35" t="s">
        <v>82</v>
      </c>
      <c r="F23" s="35" t="s">
        <v>84</v>
      </c>
      <c r="G23" s="241">
        <v>0.9143</v>
      </c>
      <c r="H23" s="227">
        <v>0.88319999999999999</v>
      </c>
      <c r="I23" s="227">
        <v>0.90549999999999997</v>
      </c>
      <c r="J23" s="228">
        <v>-1.6E-2</v>
      </c>
      <c r="K23" s="229">
        <v>-2.4E-2</v>
      </c>
      <c r="L23" s="63"/>
      <c r="M23" s="146"/>
      <c r="N23" s="147"/>
      <c r="O23" s="156" t="str">
        <f t="shared" si="0"/>
        <v/>
      </c>
      <c r="P23" s="39" t="str">
        <f t="shared" si="1"/>
        <v/>
      </c>
      <c r="Q23" s="40" t="str">
        <f t="shared" si="2"/>
        <v/>
      </c>
      <c r="R23" s="196"/>
    </row>
    <row r="24" spans="1:18" ht="29" customHeight="1" x14ac:dyDescent="0.2">
      <c r="A24" s="140" t="s">
        <v>105</v>
      </c>
      <c r="B24" s="108">
        <v>10742</v>
      </c>
      <c r="C24" s="33" t="s">
        <v>86</v>
      </c>
      <c r="D24" s="96">
        <v>93030677</v>
      </c>
      <c r="E24" s="35" t="s">
        <v>55</v>
      </c>
      <c r="F24" s="95" t="s">
        <v>129</v>
      </c>
      <c r="G24" s="240">
        <v>0.96519999999999995</v>
      </c>
      <c r="H24" s="230">
        <v>0.91849999999999998</v>
      </c>
      <c r="I24" s="230">
        <v>0.95860000000000001</v>
      </c>
      <c r="J24" s="228">
        <v>-1.6E-2</v>
      </c>
      <c r="K24" s="229">
        <v>-2.4E-2</v>
      </c>
      <c r="L24" s="63"/>
      <c r="M24" s="153"/>
      <c r="N24" s="153"/>
      <c r="O24" s="156" t="str">
        <f t="shared" si="0"/>
        <v/>
      </c>
      <c r="P24" s="39" t="str">
        <f t="shared" si="1"/>
        <v/>
      </c>
      <c r="Q24" s="40" t="str">
        <f t="shared" si="2"/>
        <v/>
      </c>
      <c r="R24" s="221">
        <v>6</v>
      </c>
    </row>
    <row r="25" spans="1:18" ht="29" customHeight="1" x14ac:dyDescent="0.2">
      <c r="A25" s="140" t="s">
        <v>105</v>
      </c>
      <c r="B25" s="108">
        <v>11168</v>
      </c>
      <c r="C25" s="33" t="s">
        <v>95</v>
      </c>
      <c r="D25" s="96">
        <v>93030679</v>
      </c>
      <c r="E25" s="35" t="s">
        <v>94</v>
      </c>
      <c r="F25" s="95" t="s">
        <v>102</v>
      </c>
      <c r="G25" s="240">
        <v>0.99109999999999998</v>
      </c>
      <c r="H25" s="230">
        <v>0.94269999999999998</v>
      </c>
      <c r="I25" s="230">
        <v>0.98360000000000003</v>
      </c>
      <c r="J25" s="228">
        <v>-1.6E-2</v>
      </c>
      <c r="K25" s="229">
        <v>-2.4E-2</v>
      </c>
      <c r="L25" s="63"/>
      <c r="M25" s="153"/>
      <c r="N25" s="153"/>
      <c r="O25" s="156" t="str">
        <f t="shared" si="0"/>
        <v/>
      </c>
      <c r="P25" s="39" t="str">
        <f t="shared" si="1"/>
        <v/>
      </c>
      <c r="Q25" s="40" t="str">
        <f t="shared" si="2"/>
        <v/>
      </c>
      <c r="R25" s="221">
        <v>3</v>
      </c>
    </row>
    <row r="26" spans="1:18" ht="29" customHeight="1" x14ac:dyDescent="0.2">
      <c r="A26" s="140" t="s">
        <v>105</v>
      </c>
      <c r="B26" s="118">
        <v>6609</v>
      </c>
      <c r="C26" s="119" t="s">
        <v>106</v>
      </c>
      <c r="D26" s="120"/>
      <c r="E26" s="121" t="s">
        <v>148</v>
      </c>
      <c r="F26" s="122" t="s">
        <v>101</v>
      </c>
      <c r="G26" s="242">
        <v>0.96699999999999997</v>
      </c>
      <c r="H26" s="243">
        <v>0.93179999999999996</v>
      </c>
      <c r="I26" s="243">
        <v>0.96030000000000004</v>
      </c>
      <c r="J26" s="244">
        <v>-1.6E-2</v>
      </c>
      <c r="K26" s="245">
        <v>-2.4E-2</v>
      </c>
      <c r="L26" s="125"/>
      <c r="M26" s="154"/>
      <c r="N26" s="154"/>
      <c r="O26" s="156" t="str">
        <f t="shared" si="0"/>
        <v/>
      </c>
      <c r="P26" s="39" t="str">
        <f t="shared" si="1"/>
        <v/>
      </c>
      <c r="Q26" s="40" t="str">
        <f t="shared" si="2"/>
        <v/>
      </c>
      <c r="R26" s="221">
        <v>7</v>
      </c>
    </row>
    <row r="27" spans="1:18" ht="29" customHeight="1" x14ac:dyDescent="0.2">
      <c r="A27" s="140" t="s">
        <v>105</v>
      </c>
      <c r="B27" s="108">
        <v>5761</v>
      </c>
      <c r="C27" s="33" t="s">
        <v>74</v>
      </c>
      <c r="D27" s="34" t="s">
        <v>111</v>
      </c>
      <c r="E27" s="35" t="s">
        <v>112</v>
      </c>
      <c r="F27" s="166" t="s">
        <v>118</v>
      </c>
      <c r="G27" s="170">
        <v>0.84650000000000003</v>
      </c>
      <c r="H27" s="170">
        <v>0.82299999999999995</v>
      </c>
      <c r="I27" s="170">
        <v>0.83830000000000005</v>
      </c>
      <c r="J27" s="244">
        <v>-1.6E-2</v>
      </c>
      <c r="K27" s="245">
        <v>-2.4E-2</v>
      </c>
      <c r="L27" s="125"/>
      <c r="M27" s="154"/>
      <c r="N27" s="154"/>
      <c r="O27" s="156" t="str">
        <f t="shared" si="0"/>
        <v/>
      </c>
      <c r="P27" s="39" t="str">
        <f t="shared" si="1"/>
        <v/>
      </c>
      <c r="Q27" s="40" t="str">
        <f t="shared" si="2"/>
        <v/>
      </c>
      <c r="R27" s="221">
        <v>1</v>
      </c>
    </row>
    <row r="28" spans="1:18" ht="29" customHeight="1" x14ac:dyDescent="0.2">
      <c r="A28" s="160" t="s">
        <v>130</v>
      </c>
      <c r="B28" s="144"/>
      <c r="C28" s="49" t="s">
        <v>126</v>
      </c>
      <c r="D28" s="49"/>
      <c r="E28" s="49" t="s">
        <v>127</v>
      </c>
      <c r="F28" s="49"/>
      <c r="G28" s="207">
        <v>0.91010000000000002</v>
      </c>
      <c r="H28" s="207">
        <v>0.87649999999999995</v>
      </c>
      <c r="I28" s="207">
        <v>0.89490000000000003</v>
      </c>
      <c r="J28" s="244">
        <v>-1.6E-2</v>
      </c>
      <c r="K28" s="245">
        <v>-2.4E-2</v>
      </c>
      <c r="L28" s="125"/>
      <c r="M28" s="154"/>
      <c r="N28" s="154"/>
      <c r="O28" s="153"/>
      <c r="P28" s="39" t="str">
        <f t="shared" si="1"/>
        <v/>
      </c>
      <c r="Q28" s="40" t="str">
        <f t="shared" si="2"/>
        <v/>
      </c>
      <c r="R28" s="221">
        <v>10</v>
      </c>
    </row>
    <row r="29" spans="1:18" ht="29" customHeight="1" x14ac:dyDescent="0.2">
      <c r="A29" s="141"/>
      <c r="B29" s="144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155"/>
      <c r="N29" s="155"/>
      <c r="O29" s="246" t="str">
        <f t="shared" si="0"/>
        <v/>
      </c>
      <c r="P29" s="39" t="str">
        <f t="shared" si="1"/>
        <v/>
      </c>
      <c r="Q29" s="40" t="str">
        <f t="shared" si="2"/>
        <v/>
      </c>
      <c r="R29" s="252"/>
    </row>
    <row r="30" spans="1:18" ht="29" customHeight="1" thickBot="1" x14ac:dyDescent="0.25">
      <c r="A30" s="141"/>
      <c r="B30" s="144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155"/>
      <c r="N30" s="155"/>
      <c r="O30" s="156" t="str">
        <f t="shared" si="0"/>
        <v/>
      </c>
      <c r="P30" s="39" t="str">
        <f t="shared" si="1"/>
        <v/>
      </c>
      <c r="Q30" s="40" t="str">
        <f t="shared" si="2"/>
        <v/>
      </c>
      <c r="R30" s="253"/>
    </row>
    <row r="37" spans="4:4" x14ac:dyDescent="0.2">
      <c r="D37" s="225"/>
    </row>
  </sheetData>
  <pageMargins left="0" right="0" top="0.74803149606299213" bottom="0.74803149606299213" header="0.31496062992125984" footer="0.31496062992125984"/>
  <pageSetup paperSize="9" scale="59" orientation="landscape" copies="8" r:id="rId1"/>
  <ignoredErrors>
    <ignoredError sqref="G9:I9 G13:H13 G14:G16 H15:I16 H20 G11:I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2</vt:i4>
      </vt:variant>
    </vt:vector>
  </HeadingPairs>
  <TitlesOfParts>
    <vt:vector size="31" baseType="lpstr">
      <vt:lpstr>Hovedark</vt:lpstr>
      <vt:lpstr>01.05</vt:lpstr>
      <vt:lpstr>02.05</vt:lpstr>
      <vt:lpstr>09.05</vt:lpstr>
      <vt:lpstr>16.05</vt:lpstr>
      <vt:lpstr>23.05</vt:lpstr>
      <vt:lpstr>30.05</vt:lpstr>
      <vt:lpstr>06.06</vt:lpstr>
      <vt:lpstr>13.06</vt:lpstr>
      <vt:lpstr>20.06</vt:lpstr>
      <vt:lpstr>27.06</vt:lpstr>
      <vt:lpstr>04.07</vt:lpstr>
      <vt:lpstr>11.07</vt:lpstr>
      <vt:lpstr>18.07</vt:lpstr>
      <vt:lpstr>25.07</vt:lpstr>
      <vt:lpstr>01.08</vt:lpstr>
      <vt:lpstr>08.08</vt:lpstr>
      <vt:lpstr>15.08</vt:lpstr>
      <vt:lpstr>22.08</vt:lpstr>
      <vt:lpstr>29.08</vt:lpstr>
      <vt:lpstr>05.09</vt:lpstr>
      <vt:lpstr>12.09</vt:lpstr>
      <vt:lpstr>19.09</vt:lpstr>
      <vt:lpstr>26.09</vt:lpstr>
      <vt:lpstr>Gåsøpokalen</vt:lpstr>
      <vt:lpstr>Cupper</vt:lpstr>
      <vt:lpstr>Tjøme rundt</vt:lpstr>
      <vt:lpstr>Langeskjær BB</vt:lpstr>
      <vt:lpstr>Lillebukt</vt:lpstr>
      <vt:lpstr>'13.06'!Utskriftsområde</vt:lpstr>
      <vt:lpstr>'20.06'!Utskriftsområde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Bjørn Gustavsen</dc:creator>
  <cp:lastModifiedBy>Gunnar Hogsrød</cp:lastModifiedBy>
  <cp:lastPrinted>2023-06-14T08:00:21Z</cp:lastPrinted>
  <dcterms:created xsi:type="dcterms:W3CDTF">2021-04-25T10:20:15Z</dcterms:created>
  <dcterms:modified xsi:type="dcterms:W3CDTF">2023-09-27T08:47:48Z</dcterms:modified>
</cp:coreProperties>
</file>