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ovestorholt/Library/CloudStorage/GoogleDrive-ovestoerholt@gmail.com/My Drive/Seiling/GKSS/SEKRETÆR/Regatta/2026/"/>
    </mc:Choice>
  </mc:AlternateContent>
  <xr:revisionPtr revIDLastSave="0" documentId="13_ncr:1_{E9B0C0A3-2E62-684F-9F96-618E2C1BD292}" xr6:coauthVersionLast="47" xr6:coauthVersionMax="47" xr10:uidLastSave="{00000000-0000-0000-0000-000000000000}"/>
  <bookViews>
    <workbookView xWindow="0" yWindow="600" windowWidth="68800" windowHeight="28200" activeTab="24" xr2:uid="{00000000-000D-0000-FFFF-FFFF00000000}"/>
  </bookViews>
  <sheets>
    <sheet name="Hovedark" sheetId="1" r:id="rId1"/>
    <sheet name="Reserve" sheetId="30" state="hidden" r:id="rId2"/>
    <sheet name="Parolen" sheetId="56" r:id="rId3"/>
    <sheet name="5 mai" sheetId="57" r:id="rId4"/>
    <sheet name="12 mai" sheetId="58" r:id="rId5"/>
    <sheet name="19 mai" sheetId="59" r:id="rId6"/>
    <sheet name="26 mai" sheetId="60" r:id="rId7"/>
    <sheet name="2 juni" sheetId="61" r:id="rId8"/>
    <sheet name="9 juni" sheetId="62" r:id="rId9"/>
    <sheet name="16 juni" sheetId="63" r:id="rId10"/>
    <sheet name="22 juni" sheetId="64" r:id="rId11"/>
    <sheet name="Tjøme rundt" sheetId="83" r:id="rId12"/>
    <sheet name="30 juni" sheetId="68" r:id="rId13"/>
    <sheet name="7 juli" sheetId="69" r:id="rId14"/>
    <sheet name="14 juli" sheetId="70" r:id="rId15"/>
    <sheet name="21 juli" sheetId="71" r:id="rId16"/>
    <sheet name="28 juli" sheetId="72" r:id="rId17"/>
    <sheet name="4 august" sheetId="73" r:id="rId18"/>
    <sheet name="11 august" sheetId="74" r:id="rId19"/>
    <sheet name="Langeskjær" sheetId="82" r:id="rId20"/>
    <sheet name="18 august" sheetId="75" r:id="rId21"/>
    <sheet name="25 august" sheetId="76" r:id="rId22"/>
    <sheet name="1 september" sheetId="77" r:id="rId23"/>
    <sheet name="8 september" sheetId="78" r:id="rId24"/>
    <sheet name="15 september" sheetId="79" r:id="rId25"/>
    <sheet name="22 september" sheetId="80" r:id="rId26"/>
    <sheet name="29 september" sheetId="81" r:id="rId27"/>
    <sheet name="Cupper" sheetId="27" r:id="rId28"/>
    <sheet name="Gåsøpokalen" sheetId="84" r:id="rId29"/>
    <sheet name="Lillebuktpokalen" sheetId="85" r:id="rId30"/>
    <sheet name="Pokaler, historikk" sheetId="86" r:id="rId31"/>
  </sheets>
  <definedNames>
    <definedName name="_xlnm.Print_Area" localSheetId="22">'1 september'!$A$1:$S$19</definedName>
    <definedName name="_xlnm.Print_Area" localSheetId="18">'11 august'!$A$1:$S$20</definedName>
    <definedName name="_xlnm.Print_Area" localSheetId="4">'12 mai'!$A$1:$R$19</definedName>
    <definedName name="_xlnm.Print_Area" localSheetId="9">'16 juni'!$A$1:$S$19</definedName>
    <definedName name="_xlnm.Print_Area" localSheetId="20">'18 august'!$A$1:$S$19</definedName>
    <definedName name="_xlnm.Print_Area" localSheetId="5">'19 mai'!$A$1:$S$19</definedName>
    <definedName name="_xlnm.Print_Area" localSheetId="7">'2 juni'!$A$1:$S$19</definedName>
    <definedName name="_xlnm.Print_Area" localSheetId="10">'22 juni'!$A$1:$S$19</definedName>
    <definedName name="_xlnm.Print_Area" localSheetId="21">'25 august'!$A$1:$S$19</definedName>
    <definedName name="_xlnm.Print_Area" localSheetId="6">'26 mai'!$A$1:$S$19</definedName>
    <definedName name="_xlnm.Print_Area" localSheetId="16">'28 juli'!$A$1:$S$19</definedName>
    <definedName name="_xlnm.Print_Area" localSheetId="12">'30 juni'!$A$1:$Q$15</definedName>
    <definedName name="_xlnm.Print_Area" localSheetId="3">'5 mai'!$A$1:$R$19</definedName>
    <definedName name="_xlnm.Print_Area" localSheetId="13">'7 juli'!$A$1:$Q$28</definedName>
    <definedName name="_xlnm.Print_Area" localSheetId="23">'8 september'!$A$1:$S$19</definedName>
    <definedName name="_xlnm.Print_Area" localSheetId="8">'9 juni'!$A$1:$S$19</definedName>
    <definedName name="_xlnm.Print_Area" localSheetId="0">Hovedark!$A$1:$S$19</definedName>
    <definedName name="_xlnm.Print_Area" localSheetId="2">Parolen!$A$1:$R$19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79" l="1"/>
  <c r="O19" i="79"/>
  <c r="L19" i="79"/>
  <c r="Q19" i="79" s="1"/>
  <c r="R19" i="79" s="1"/>
  <c r="P18" i="79"/>
  <c r="O18" i="79"/>
  <c r="L18" i="79"/>
  <c r="P17" i="79"/>
  <c r="O17" i="79"/>
  <c r="L17" i="79"/>
  <c r="Q17" i="79" s="1"/>
  <c r="R17" i="79" s="1"/>
  <c r="P16" i="79"/>
  <c r="O16" i="79"/>
  <c r="L16" i="79"/>
  <c r="P15" i="79"/>
  <c r="O15" i="79"/>
  <c r="L15" i="79"/>
  <c r="Q15" i="79" s="1"/>
  <c r="R15" i="79" s="1"/>
  <c r="P14" i="79"/>
  <c r="O14" i="79"/>
  <c r="L14" i="79"/>
  <c r="P13" i="79"/>
  <c r="O13" i="79"/>
  <c r="L13" i="79"/>
  <c r="Q13" i="79" s="1"/>
  <c r="R13" i="79" s="1"/>
  <c r="P12" i="79"/>
  <c r="O12" i="79"/>
  <c r="L12" i="79"/>
  <c r="P11" i="79"/>
  <c r="O11" i="79"/>
  <c r="L11" i="79"/>
  <c r="Q11" i="79" s="1"/>
  <c r="R11" i="79" s="1"/>
  <c r="P10" i="79"/>
  <c r="O10" i="79"/>
  <c r="L10" i="79"/>
  <c r="P9" i="79"/>
  <c r="O9" i="79"/>
  <c r="L9" i="79"/>
  <c r="Q9" i="79" s="1"/>
  <c r="R9" i="79" s="1"/>
  <c r="P8" i="79"/>
  <c r="O8" i="79"/>
  <c r="L8" i="79"/>
  <c r="P7" i="79"/>
  <c r="O7" i="79"/>
  <c r="L7" i="79"/>
  <c r="Q7" i="79" s="1"/>
  <c r="R7" i="79" s="1"/>
  <c r="P6" i="79"/>
  <c r="Q6" i="79" s="1"/>
  <c r="R6" i="79" s="1"/>
  <c r="O6" i="79"/>
  <c r="L6" i="79"/>
  <c r="P5" i="79"/>
  <c r="O5" i="79"/>
  <c r="L5" i="79"/>
  <c r="Q5" i="79" s="1"/>
  <c r="R5" i="79" s="1"/>
  <c r="Q10" i="79" l="1"/>
  <c r="R10" i="79" s="1"/>
  <c r="Q16" i="79"/>
  <c r="R16" i="79" s="1"/>
  <c r="Q14" i="79"/>
  <c r="R14" i="79" s="1"/>
  <c r="Q8" i="79"/>
  <c r="R8" i="79" s="1"/>
  <c r="Q18" i="79"/>
  <c r="R18" i="79" s="1"/>
  <c r="Q12" i="79"/>
  <c r="R12" i="79" s="1"/>
  <c r="O19" i="78" l="1"/>
  <c r="P19" i="78" s="1"/>
  <c r="L19" i="78"/>
  <c r="P18" i="78"/>
  <c r="O18" i="78"/>
  <c r="L18" i="78"/>
  <c r="P17" i="78"/>
  <c r="O17" i="78"/>
  <c r="L17" i="78"/>
  <c r="Q17" i="78" s="1"/>
  <c r="R17" i="78" s="1"/>
  <c r="P16" i="78"/>
  <c r="O16" i="78"/>
  <c r="L16" i="78"/>
  <c r="Q16" i="78" s="1"/>
  <c r="R16" i="78" s="1"/>
  <c r="P15" i="78"/>
  <c r="O15" i="78"/>
  <c r="L15" i="78"/>
  <c r="Q15" i="78" s="1"/>
  <c r="R15" i="78" s="1"/>
  <c r="P14" i="78"/>
  <c r="O14" i="78"/>
  <c r="L14" i="78"/>
  <c r="P13" i="78"/>
  <c r="O13" i="78"/>
  <c r="L13" i="78"/>
  <c r="Q13" i="78" s="1"/>
  <c r="P12" i="78"/>
  <c r="O12" i="78"/>
  <c r="L12" i="78"/>
  <c r="Q12" i="78" s="1"/>
  <c r="R12" i="78" s="1"/>
  <c r="O11" i="78"/>
  <c r="P11" i="78" s="1"/>
  <c r="L11" i="78"/>
  <c r="P10" i="78"/>
  <c r="O10" i="78"/>
  <c r="L10" i="78"/>
  <c r="Q10" i="78" s="1"/>
  <c r="R10" i="78" s="1"/>
  <c r="O9" i="78"/>
  <c r="P9" i="78" s="1"/>
  <c r="L9" i="78"/>
  <c r="O8" i="78"/>
  <c r="P8" i="78" s="1"/>
  <c r="L8" i="78"/>
  <c r="O7" i="78"/>
  <c r="P7" i="78" s="1"/>
  <c r="L7" i="78"/>
  <c r="O6" i="78"/>
  <c r="P6" i="78" s="1"/>
  <c r="L6" i="78"/>
  <c r="P5" i="78"/>
  <c r="O5" i="78"/>
  <c r="L5" i="78"/>
  <c r="Q5" i="78" s="1"/>
  <c r="R5" i="78" s="1"/>
  <c r="Q19" i="78" l="1"/>
  <c r="Q14" i="78"/>
  <c r="Q11" i="78"/>
  <c r="Q9" i="78"/>
  <c r="Q8" i="78"/>
  <c r="Q7" i="78"/>
  <c r="Q6" i="78"/>
  <c r="Q18" i="78"/>
  <c r="R18" i="78" s="1"/>
  <c r="R19" i="78" l="1"/>
  <c r="R14" i="78"/>
  <c r="R11" i="78"/>
  <c r="R9" i="78"/>
  <c r="R8" i="78"/>
  <c r="R7" i="78"/>
  <c r="R6" i="78"/>
  <c r="P19" i="77" l="1"/>
  <c r="O19" i="77"/>
  <c r="L19" i="77"/>
  <c r="Q19" i="77" s="1"/>
  <c r="R19" i="77" s="1"/>
  <c r="P18" i="77"/>
  <c r="O18" i="77"/>
  <c r="L18" i="77"/>
  <c r="Q18" i="77" s="1"/>
  <c r="R18" i="77" s="1"/>
  <c r="P17" i="77"/>
  <c r="O17" i="77"/>
  <c r="L17" i="77"/>
  <c r="Q17" i="77" s="1"/>
  <c r="R17" i="77" s="1"/>
  <c r="P16" i="77"/>
  <c r="O16" i="77"/>
  <c r="L16" i="77"/>
  <c r="Q16" i="77" s="1"/>
  <c r="P15" i="77"/>
  <c r="O15" i="77"/>
  <c r="L15" i="77"/>
  <c r="Q15" i="77" s="1"/>
  <c r="P14" i="77"/>
  <c r="O14" i="77"/>
  <c r="L14" i="77"/>
  <c r="Q14" i="77" s="1"/>
  <c r="P13" i="77"/>
  <c r="O13" i="77"/>
  <c r="L13" i="77"/>
  <c r="O12" i="77"/>
  <c r="P12" i="77" s="1"/>
  <c r="L12" i="77"/>
  <c r="P11" i="77"/>
  <c r="O11" i="77"/>
  <c r="L11" i="77"/>
  <c r="P10" i="77"/>
  <c r="O10" i="77"/>
  <c r="L10" i="77"/>
  <c r="O9" i="77"/>
  <c r="P9" i="77" s="1"/>
  <c r="L9" i="77"/>
  <c r="O8" i="77"/>
  <c r="P8" i="77" s="1"/>
  <c r="L8" i="77"/>
  <c r="O7" i="77"/>
  <c r="P7" i="77" s="1"/>
  <c r="L7" i="77"/>
  <c r="P6" i="77"/>
  <c r="O6" i="77"/>
  <c r="L6" i="77"/>
  <c r="Q6" i="77" s="1"/>
  <c r="P5" i="77"/>
  <c r="O5" i="77"/>
  <c r="L5" i="77"/>
  <c r="Q5" i="77" s="1"/>
  <c r="R5" i="77" s="1"/>
  <c r="P19" i="76"/>
  <c r="O19" i="76"/>
  <c r="L19" i="76"/>
  <c r="Q19" i="76" s="1"/>
  <c r="R19" i="76" s="1"/>
  <c r="P18" i="76"/>
  <c r="O18" i="76"/>
  <c r="L18" i="76"/>
  <c r="Q18" i="76" s="1"/>
  <c r="R18" i="76" s="1"/>
  <c r="P17" i="76"/>
  <c r="O17" i="76"/>
  <c r="L17" i="76"/>
  <c r="Q17" i="76" s="1"/>
  <c r="R17" i="76" s="1"/>
  <c r="P16" i="76"/>
  <c r="O16" i="76"/>
  <c r="L16" i="76"/>
  <c r="Q16" i="76" s="1"/>
  <c r="R16" i="76" s="1"/>
  <c r="P15" i="76"/>
  <c r="O15" i="76"/>
  <c r="L15" i="76"/>
  <c r="Q15" i="76" s="1"/>
  <c r="P14" i="76"/>
  <c r="O14" i="76"/>
  <c r="L14" i="76"/>
  <c r="Q14" i="76" s="1"/>
  <c r="P13" i="76"/>
  <c r="O13" i="76"/>
  <c r="L13" i="76"/>
  <c r="Q13" i="76" s="1"/>
  <c r="R13" i="76" s="1"/>
  <c r="P12" i="76"/>
  <c r="O12" i="76"/>
  <c r="L12" i="76"/>
  <c r="Q12" i="76" s="1"/>
  <c r="R12" i="76" s="1"/>
  <c r="P11" i="76"/>
  <c r="O11" i="76"/>
  <c r="L11" i="76"/>
  <c r="Q11" i="76" s="1"/>
  <c r="R11" i="76" s="1"/>
  <c r="P10" i="76"/>
  <c r="O10" i="76"/>
  <c r="L10" i="76"/>
  <c r="Q10" i="76" s="1"/>
  <c r="R10" i="76" s="1"/>
  <c r="P9" i="76"/>
  <c r="O9" i="76"/>
  <c r="L9" i="76"/>
  <c r="Q9" i="76" s="1"/>
  <c r="P8" i="76"/>
  <c r="O8" i="76"/>
  <c r="L8" i="76"/>
  <c r="Q8" i="76" s="1"/>
  <c r="R8" i="76" s="1"/>
  <c r="P7" i="76"/>
  <c r="O7" i="76"/>
  <c r="L7" i="76"/>
  <c r="Q7" i="76" s="1"/>
  <c r="P6" i="76"/>
  <c r="O6" i="76"/>
  <c r="L6" i="76"/>
  <c r="Q6" i="76" s="1"/>
  <c r="P5" i="76"/>
  <c r="O5" i="76"/>
  <c r="L5" i="76"/>
  <c r="Q5" i="76" s="1"/>
  <c r="R5" i="76" s="1"/>
  <c r="P19" i="75"/>
  <c r="O19" i="75"/>
  <c r="L19" i="75"/>
  <c r="Q19" i="75" s="1"/>
  <c r="R19" i="75" s="1"/>
  <c r="O18" i="75"/>
  <c r="P18" i="75" s="1"/>
  <c r="L18" i="75"/>
  <c r="P17" i="75"/>
  <c r="O17" i="75"/>
  <c r="L17" i="75"/>
  <c r="Q17" i="75" s="1"/>
  <c r="R17" i="75" s="1"/>
  <c r="P16" i="75"/>
  <c r="O16" i="75"/>
  <c r="L16" i="75"/>
  <c r="Q16" i="75" s="1"/>
  <c r="R16" i="75" s="1"/>
  <c r="O15" i="75"/>
  <c r="P15" i="75" s="1"/>
  <c r="L15" i="75"/>
  <c r="P14" i="75"/>
  <c r="O14" i="75"/>
  <c r="L14" i="75"/>
  <c r="P13" i="75"/>
  <c r="O13" i="75"/>
  <c r="L13" i="75"/>
  <c r="Q13" i="75" s="1"/>
  <c r="R13" i="75" s="1"/>
  <c r="O12" i="75"/>
  <c r="P12" i="75" s="1"/>
  <c r="L12" i="75"/>
  <c r="O11" i="75"/>
  <c r="P11" i="75" s="1"/>
  <c r="L11" i="75"/>
  <c r="P10" i="75"/>
  <c r="O10" i="75"/>
  <c r="L10" i="75"/>
  <c r="Q10" i="75" s="1"/>
  <c r="P9" i="75"/>
  <c r="O9" i="75"/>
  <c r="L9" i="75"/>
  <c r="Q9" i="75" s="1"/>
  <c r="O8" i="75"/>
  <c r="P8" i="75" s="1"/>
  <c r="L8" i="75"/>
  <c r="P7" i="75"/>
  <c r="O7" i="75"/>
  <c r="L7" i="75"/>
  <c r="O6" i="75"/>
  <c r="P6" i="75" s="1"/>
  <c r="L6" i="75"/>
  <c r="P5" i="75"/>
  <c r="O5" i="75"/>
  <c r="L5" i="75"/>
  <c r="Q5" i="75" s="1"/>
  <c r="R5" i="75" s="1"/>
  <c r="P19" i="82"/>
  <c r="O19" i="82"/>
  <c r="L19" i="82"/>
  <c r="Q19" i="82" s="1"/>
  <c r="R19" i="82" s="1"/>
  <c r="O18" i="82"/>
  <c r="P18" i="82" s="1"/>
  <c r="L18" i="82"/>
  <c r="P17" i="82"/>
  <c r="O17" i="82"/>
  <c r="L17" i="82"/>
  <c r="Q17" i="82" s="1"/>
  <c r="R17" i="82" s="1"/>
  <c r="P16" i="82"/>
  <c r="O16" i="82"/>
  <c r="L16" i="82"/>
  <c r="Q16" i="82" s="1"/>
  <c r="R16" i="82" s="1"/>
  <c r="P15" i="82"/>
  <c r="O15" i="82"/>
  <c r="L15" i="82"/>
  <c r="Q15" i="82" s="1"/>
  <c r="R15" i="82" s="1"/>
  <c r="P14" i="82"/>
  <c r="O14" i="82"/>
  <c r="L14" i="82"/>
  <c r="Q14" i="82" s="1"/>
  <c r="R14" i="82" s="1"/>
  <c r="P13" i="82"/>
  <c r="O13" i="82"/>
  <c r="L13" i="82"/>
  <c r="Q13" i="82" s="1"/>
  <c r="R13" i="82" s="1"/>
  <c r="P12" i="82"/>
  <c r="O12" i="82"/>
  <c r="L12" i="82"/>
  <c r="Q12" i="82" s="1"/>
  <c r="R12" i="82" s="1"/>
  <c r="P11" i="82"/>
  <c r="O11" i="82"/>
  <c r="L11" i="82"/>
  <c r="Q11" i="82" s="1"/>
  <c r="R11" i="82" s="1"/>
  <c r="O10" i="82"/>
  <c r="P10" i="82" s="1"/>
  <c r="L10" i="82"/>
  <c r="P9" i="82"/>
  <c r="O9" i="82"/>
  <c r="L9" i="82"/>
  <c r="Q9" i="82" s="1"/>
  <c r="R9" i="82" s="1"/>
  <c r="P8" i="82"/>
  <c r="O8" i="82"/>
  <c r="L8" i="82"/>
  <c r="Q8" i="82" s="1"/>
  <c r="R8" i="82" s="1"/>
  <c r="P7" i="82"/>
  <c r="O7" i="82"/>
  <c r="L7" i="82"/>
  <c r="Q7" i="82" s="1"/>
  <c r="R7" i="82" s="1"/>
  <c r="P6" i="82"/>
  <c r="O6" i="82"/>
  <c r="L6" i="82"/>
  <c r="Q6" i="82" s="1"/>
  <c r="P5" i="82"/>
  <c r="O5" i="82"/>
  <c r="L5" i="82"/>
  <c r="Q5" i="82" s="1"/>
  <c r="R5" i="82" s="1"/>
  <c r="L20" i="74"/>
  <c r="Q20" i="74" s="1"/>
  <c r="P20" i="74"/>
  <c r="O20" i="74"/>
  <c r="P19" i="74"/>
  <c r="O19" i="74"/>
  <c r="L19" i="74"/>
  <c r="Q19" i="74" s="1"/>
  <c r="R19" i="74" s="1"/>
  <c r="P18" i="74"/>
  <c r="O18" i="74"/>
  <c r="L18" i="74"/>
  <c r="Q18" i="74" s="1"/>
  <c r="P17" i="74"/>
  <c r="O17" i="74"/>
  <c r="L17" i="74"/>
  <c r="Q17" i="74" s="1"/>
  <c r="R17" i="74" s="1"/>
  <c r="O16" i="74"/>
  <c r="P16" i="74" s="1"/>
  <c r="L16" i="74"/>
  <c r="P15" i="74"/>
  <c r="O15" i="74"/>
  <c r="L15" i="74"/>
  <c r="Q15" i="74" s="1"/>
  <c r="R15" i="74" s="1"/>
  <c r="O14" i="74"/>
  <c r="P14" i="74" s="1"/>
  <c r="L14" i="74"/>
  <c r="P13" i="74"/>
  <c r="O13" i="74"/>
  <c r="L13" i="74"/>
  <c r="Q13" i="74" s="1"/>
  <c r="R13" i="74" s="1"/>
  <c r="P12" i="74"/>
  <c r="O12" i="74"/>
  <c r="L12" i="74"/>
  <c r="P11" i="74"/>
  <c r="O11" i="74"/>
  <c r="L11" i="74"/>
  <c r="Q11" i="74" s="1"/>
  <c r="R11" i="74" s="1"/>
  <c r="P10" i="74"/>
  <c r="O10" i="74"/>
  <c r="L10" i="74"/>
  <c r="P9" i="74"/>
  <c r="O9" i="74"/>
  <c r="L9" i="74"/>
  <c r="Q9" i="74" s="1"/>
  <c r="R9" i="74" s="1"/>
  <c r="P8" i="74"/>
  <c r="O8" i="74"/>
  <c r="L8" i="74"/>
  <c r="O7" i="74"/>
  <c r="P7" i="74" s="1"/>
  <c r="L7" i="74"/>
  <c r="P6" i="74"/>
  <c r="O6" i="74"/>
  <c r="L6" i="74"/>
  <c r="Q6" i="74" s="1"/>
  <c r="P5" i="74"/>
  <c r="O5" i="74"/>
  <c r="L5" i="74"/>
  <c r="Q5" i="74" s="1"/>
  <c r="R5" i="74" s="1"/>
  <c r="P19" i="73"/>
  <c r="O19" i="73"/>
  <c r="L19" i="73"/>
  <c r="Q19" i="73" s="1"/>
  <c r="R19" i="73" s="1"/>
  <c r="P18" i="73"/>
  <c r="O18" i="73"/>
  <c r="L18" i="73"/>
  <c r="Q18" i="73" s="1"/>
  <c r="R18" i="73" s="1"/>
  <c r="P17" i="73"/>
  <c r="O17" i="73"/>
  <c r="L17" i="73"/>
  <c r="Q17" i="73" s="1"/>
  <c r="R17" i="73" s="1"/>
  <c r="P16" i="73"/>
  <c r="O16" i="73"/>
  <c r="L16" i="73"/>
  <c r="P15" i="73"/>
  <c r="O15" i="73"/>
  <c r="L15" i="73"/>
  <c r="Q15" i="73" s="1"/>
  <c r="R15" i="73" s="1"/>
  <c r="P14" i="73"/>
  <c r="O14" i="73"/>
  <c r="L14" i="73"/>
  <c r="P13" i="73"/>
  <c r="O13" i="73"/>
  <c r="L13" i="73"/>
  <c r="P12" i="73"/>
  <c r="O12" i="73"/>
  <c r="L12" i="73"/>
  <c r="Q12" i="73" s="1"/>
  <c r="O11" i="73"/>
  <c r="P11" i="73" s="1"/>
  <c r="L11" i="73"/>
  <c r="O10" i="73"/>
  <c r="P10" i="73" s="1"/>
  <c r="L10" i="73"/>
  <c r="P9" i="73"/>
  <c r="O9" i="73"/>
  <c r="L9" i="73"/>
  <c r="Q9" i="73" s="1"/>
  <c r="R9" i="73" s="1"/>
  <c r="P8" i="73"/>
  <c r="O8" i="73"/>
  <c r="L8" i="73"/>
  <c r="P7" i="73"/>
  <c r="O7" i="73"/>
  <c r="L7" i="73"/>
  <c r="Q7" i="73" s="1"/>
  <c r="P6" i="73"/>
  <c r="O6" i="73"/>
  <c r="L6" i="73"/>
  <c r="P5" i="73"/>
  <c r="O5" i="73"/>
  <c r="L5" i="73"/>
  <c r="Q5" i="73" s="1"/>
  <c r="R5" i="73" s="1"/>
  <c r="L7" i="72"/>
  <c r="Y18" i="27" a="1"/>
  <c r="Y18" i="27" s="1"/>
  <c r="Y17" i="27" a="1"/>
  <c r="Y17" i="27" s="1"/>
  <c r="Y16" i="27"/>
  <c r="Y16" i="27" a="1"/>
  <c r="Y15" i="27" a="1"/>
  <c r="Y15" i="27" s="1"/>
  <c r="Y14" i="27" a="1"/>
  <c r="Y14" i="27" s="1"/>
  <c r="Y13" i="27" a="1"/>
  <c r="Y13" i="27" s="1"/>
  <c r="Y12" i="27" a="1"/>
  <c r="Y12" i="27" s="1"/>
  <c r="Y11" i="27"/>
  <c r="Y11" i="27" a="1"/>
  <c r="Y10" i="27" a="1"/>
  <c r="Y10" i="27" s="1"/>
  <c r="Y9" i="27" a="1"/>
  <c r="Y9" i="27" s="1"/>
  <c r="Y8" i="27" a="1"/>
  <c r="Y8" i="27" s="1"/>
  <c r="Y7" i="27" a="1"/>
  <c r="Y7" i="27" s="1"/>
  <c r="Y6" i="27" a="1"/>
  <c r="Y6" i="27" s="1"/>
  <c r="Y5" i="27" a="1"/>
  <c r="Y5" i="27" s="1"/>
  <c r="Y4" i="27" a="1"/>
  <c r="Y4" i="27" s="1"/>
  <c r="P19" i="72"/>
  <c r="O19" i="72"/>
  <c r="L19" i="72"/>
  <c r="P18" i="72"/>
  <c r="O18" i="72"/>
  <c r="L18" i="72"/>
  <c r="Q18" i="72" s="1"/>
  <c r="R18" i="72" s="1"/>
  <c r="P17" i="72"/>
  <c r="O17" i="72"/>
  <c r="L17" i="72"/>
  <c r="P16" i="72"/>
  <c r="O16" i="72"/>
  <c r="L16" i="72"/>
  <c r="Q16" i="72" s="1"/>
  <c r="P15" i="72"/>
  <c r="O15" i="72"/>
  <c r="L15" i="72"/>
  <c r="P14" i="72"/>
  <c r="O14" i="72"/>
  <c r="L14" i="72"/>
  <c r="Q14" i="72" s="1"/>
  <c r="R14" i="72" s="1"/>
  <c r="P13" i="72"/>
  <c r="O13" i="72"/>
  <c r="L13" i="72"/>
  <c r="P12" i="72"/>
  <c r="O12" i="72"/>
  <c r="L12" i="72"/>
  <c r="Q12" i="72" s="1"/>
  <c r="R12" i="72" s="1"/>
  <c r="P11" i="72"/>
  <c r="O11" i="72"/>
  <c r="L11" i="72"/>
  <c r="P10" i="72"/>
  <c r="O10" i="72"/>
  <c r="L10" i="72"/>
  <c r="Q10" i="72" s="1"/>
  <c r="P9" i="72"/>
  <c r="O9" i="72"/>
  <c r="L9" i="72"/>
  <c r="P8" i="72"/>
  <c r="O8" i="72"/>
  <c r="L8" i="72"/>
  <c r="Q8" i="72" s="1"/>
  <c r="R8" i="72" s="1"/>
  <c r="P7" i="72"/>
  <c r="O7" i="72"/>
  <c r="P6" i="72"/>
  <c r="O6" i="72"/>
  <c r="L6" i="72"/>
  <c r="Q6" i="72" s="1"/>
  <c r="P5" i="72"/>
  <c r="O5" i="72"/>
  <c r="L5" i="72"/>
  <c r="P19" i="71"/>
  <c r="O19" i="71"/>
  <c r="L19" i="71"/>
  <c r="Q19" i="71" s="1"/>
  <c r="R19" i="71" s="1"/>
  <c r="P18" i="71"/>
  <c r="O18" i="71"/>
  <c r="L18" i="71"/>
  <c r="Q18" i="71" s="1"/>
  <c r="R18" i="71" s="1"/>
  <c r="P17" i="71"/>
  <c r="O17" i="71"/>
  <c r="L17" i="71"/>
  <c r="Q17" i="71" s="1"/>
  <c r="R17" i="71" s="1"/>
  <c r="P16" i="71"/>
  <c r="O16" i="71"/>
  <c r="L16" i="71"/>
  <c r="P15" i="71"/>
  <c r="O15" i="71"/>
  <c r="L15" i="71"/>
  <c r="Q15" i="71" s="1"/>
  <c r="R15" i="71" s="1"/>
  <c r="P14" i="71"/>
  <c r="O14" i="71"/>
  <c r="L14" i="71"/>
  <c r="P13" i="71"/>
  <c r="O13" i="71"/>
  <c r="L13" i="71"/>
  <c r="Q13" i="71" s="1"/>
  <c r="R13" i="71" s="1"/>
  <c r="P12" i="71"/>
  <c r="O12" i="71"/>
  <c r="L12" i="71"/>
  <c r="P11" i="71"/>
  <c r="O11" i="71"/>
  <c r="L11" i="71"/>
  <c r="Q11" i="71" s="1"/>
  <c r="R11" i="71" s="1"/>
  <c r="P10" i="71"/>
  <c r="O10" i="71"/>
  <c r="L10" i="71"/>
  <c r="P9" i="71"/>
  <c r="O9" i="71"/>
  <c r="L9" i="71"/>
  <c r="Q9" i="71" s="1"/>
  <c r="R9" i="71" s="1"/>
  <c r="P8" i="71"/>
  <c r="O8" i="71"/>
  <c r="L8" i="71"/>
  <c r="P7" i="71"/>
  <c r="O7" i="71"/>
  <c r="L7" i="71"/>
  <c r="Q7" i="71" s="1"/>
  <c r="R7" i="71" s="1"/>
  <c r="P6" i="71"/>
  <c r="O6" i="71"/>
  <c r="L6" i="71"/>
  <c r="P5" i="71"/>
  <c r="O5" i="71"/>
  <c r="L5" i="71"/>
  <c r="Q5" i="71" s="1"/>
  <c r="R5" i="71" s="1"/>
  <c r="P19" i="70"/>
  <c r="O19" i="70"/>
  <c r="L19" i="70"/>
  <c r="Q19" i="70" s="1"/>
  <c r="R19" i="70" s="1"/>
  <c r="P18" i="70"/>
  <c r="O18" i="70"/>
  <c r="L18" i="70"/>
  <c r="Q18" i="70" s="1"/>
  <c r="R18" i="70" s="1"/>
  <c r="P17" i="70"/>
  <c r="O17" i="70"/>
  <c r="L17" i="70"/>
  <c r="Q17" i="70" s="1"/>
  <c r="R17" i="70" s="1"/>
  <c r="P16" i="70"/>
  <c r="O16" i="70"/>
  <c r="L16" i="70"/>
  <c r="Q16" i="70" s="1"/>
  <c r="P15" i="70"/>
  <c r="O15" i="70"/>
  <c r="L15" i="70"/>
  <c r="Q15" i="70" s="1"/>
  <c r="R15" i="70" s="1"/>
  <c r="P14" i="70"/>
  <c r="O14" i="70"/>
  <c r="L14" i="70"/>
  <c r="Q14" i="70" s="1"/>
  <c r="R14" i="70" s="1"/>
  <c r="P13" i="70"/>
  <c r="O13" i="70"/>
  <c r="L13" i="70"/>
  <c r="Q13" i="70" s="1"/>
  <c r="P12" i="70"/>
  <c r="O12" i="70"/>
  <c r="L12" i="70"/>
  <c r="Q12" i="70" s="1"/>
  <c r="R12" i="70" s="1"/>
  <c r="P11" i="70"/>
  <c r="O11" i="70"/>
  <c r="L11" i="70"/>
  <c r="Q11" i="70" s="1"/>
  <c r="R11" i="70" s="1"/>
  <c r="P10" i="70"/>
  <c r="O10" i="70"/>
  <c r="L10" i="70"/>
  <c r="Q10" i="70" s="1"/>
  <c r="P9" i="70"/>
  <c r="O9" i="70"/>
  <c r="L9" i="70"/>
  <c r="Q9" i="70" s="1"/>
  <c r="R9" i="70" s="1"/>
  <c r="P8" i="70"/>
  <c r="O8" i="70"/>
  <c r="L8" i="70"/>
  <c r="Q8" i="70" s="1"/>
  <c r="R8" i="70" s="1"/>
  <c r="P7" i="70"/>
  <c r="O7" i="70"/>
  <c r="L7" i="70"/>
  <c r="Q7" i="70" s="1"/>
  <c r="P6" i="70"/>
  <c r="O6" i="70"/>
  <c r="L6" i="70"/>
  <c r="Q6" i="70" s="1"/>
  <c r="P5" i="70"/>
  <c r="O5" i="70"/>
  <c r="L5" i="70"/>
  <c r="Q5" i="70" s="1"/>
  <c r="R5" i="70" s="1"/>
  <c r="P19" i="69"/>
  <c r="O19" i="69"/>
  <c r="L19" i="69"/>
  <c r="Q19" i="69" s="1"/>
  <c r="R19" i="69" s="1"/>
  <c r="P18" i="69"/>
  <c r="O18" i="69"/>
  <c r="L18" i="69"/>
  <c r="Q18" i="69" s="1"/>
  <c r="R18" i="69" s="1"/>
  <c r="P17" i="69"/>
  <c r="O17" i="69"/>
  <c r="L17" i="69"/>
  <c r="Q17" i="69" s="1"/>
  <c r="R17" i="69" s="1"/>
  <c r="P16" i="69"/>
  <c r="O16" i="69"/>
  <c r="L16" i="69"/>
  <c r="Q16" i="69" s="1"/>
  <c r="R16" i="69" s="1"/>
  <c r="P15" i="69"/>
  <c r="O15" i="69"/>
  <c r="L15" i="69"/>
  <c r="Q15" i="69" s="1"/>
  <c r="R15" i="69" s="1"/>
  <c r="P14" i="69"/>
  <c r="O14" i="69"/>
  <c r="L14" i="69"/>
  <c r="Q14" i="69" s="1"/>
  <c r="R14" i="69" s="1"/>
  <c r="P13" i="69"/>
  <c r="O13" i="69"/>
  <c r="L13" i="69"/>
  <c r="Q13" i="69" s="1"/>
  <c r="R13" i="69" s="1"/>
  <c r="P12" i="69"/>
  <c r="O12" i="69"/>
  <c r="L12" i="69"/>
  <c r="Q12" i="69" s="1"/>
  <c r="R12" i="69" s="1"/>
  <c r="P11" i="69"/>
  <c r="O11" i="69"/>
  <c r="L11" i="69"/>
  <c r="Q11" i="69" s="1"/>
  <c r="R11" i="69" s="1"/>
  <c r="P10" i="69"/>
  <c r="O10" i="69"/>
  <c r="L10" i="69"/>
  <c r="Q10" i="69" s="1"/>
  <c r="P9" i="69"/>
  <c r="O9" i="69"/>
  <c r="L9" i="69"/>
  <c r="Q9" i="69" s="1"/>
  <c r="P8" i="69"/>
  <c r="O8" i="69"/>
  <c r="L8" i="69"/>
  <c r="Q8" i="69" s="1"/>
  <c r="R8" i="69" s="1"/>
  <c r="P7" i="69"/>
  <c r="O7" i="69"/>
  <c r="L7" i="69"/>
  <c r="Q7" i="69" s="1"/>
  <c r="P6" i="69"/>
  <c r="O6" i="69"/>
  <c r="L6" i="69"/>
  <c r="Q6" i="69" s="1"/>
  <c r="P5" i="69"/>
  <c r="O5" i="69"/>
  <c r="L5" i="69"/>
  <c r="Q5" i="69" s="1"/>
  <c r="R5" i="69" s="1"/>
  <c r="P19" i="68"/>
  <c r="O19" i="68"/>
  <c r="L19" i="68"/>
  <c r="Q19" i="68" s="1"/>
  <c r="R19" i="68" s="1"/>
  <c r="P18" i="68"/>
  <c r="O18" i="68"/>
  <c r="L18" i="68"/>
  <c r="Q18" i="68" s="1"/>
  <c r="P17" i="68"/>
  <c r="O17" i="68"/>
  <c r="L17" i="68"/>
  <c r="Q17" i="68" s="1"/>
  <c r="R17" i="68" s="1"/>
  <c r="P16" i="68"/>
  <c r="O16" i="68"/>
  <c r="L16" i="68"/>
  <c r="Q16" i="68" s="1"/>
  <c r="R16" i="68" s="1"/>
  <c r="P15" i="68"/>
  <c r="O15" i="68"/>
  <c r="L15" i="68"/>
  <c r="Q15" i="68" s="1"/>
  <c r="R15" i="68" s="1"/>
  <c r="P14" i="68"/>
  <c r="O14" i="68"/>
  <c r="L14" i="68"/>
  <c r="Q14" i="68" s="1"/>
  <c r="R14" i="68" s="1"/>
  <c r="P13" i="68"/>
  <c r="O13" i="68"/>
  <c r="L13" i="68"/>
  <c r="Q13" i="68" s="1"/>
  <c r="R13" i="68" s="1"/>
  <c r="P12" i="68"/>
  <c r="O12" i="68"/>
  <c r="L12" i="68"/>
  <c r="Q12" i="68" s="1"/>
  <c r="P11" i="68"/>
  <c r="O11" i="68"/>
  <c r="L11" i="68"/>
  <c r="Q11" i="68" s="1"/>
  <c r="P10" i="68"/>
  <c r="O10" i="68"/>
  <c r="L10" i="68"/>
  <c r="Q10" i="68" s="1"/>
  <c r="R10" i="68" s="1"/>
  <c r="P9" i="68"/>
  <c r="O9" i="68"/>
  <c r="L9" i="68"/>
  <c r="Q9" i="68" s="1"/>
  <c r="P8" i="68"/>
  <c r="O8" i="68"/>
  <c r="L8" i="68"/>
  <c r="Q8" i="68" s="1"/>
  <c r="R8" i="68" s="1"/>
  <c r="P7" i="68"/>
  <c r="O7" i="68"/>
  <c r="L7" i="68"/>
  <c r="Q7" i="68" s="1"/>
  <c r="P6" i="68"/>
  <c r="O6" i="68"/>
  <c r="L6" i="68"/>
  <c r="Q6" i="68" s="1"/>
  <c r="P5" i="68"/>
  <c r="O5" i="68"/>
  <c r="L5" i="68"/>
  <c r="Q5" i="68" s="1"/>
  <c r="R5" i="68" s="1"/>
  <c r="J26" i="83"/>
  <c r="I26" i="83"/>
  <c r="P19" i="83"/>
  <c r="O19" i="83"/>
  <c r="L19" i="83"/>
  <c r="Q19" i="83" s="1"/>
  <c r="R19" i="83" s="1"/>
  <c r="P18" i="83"/>
  <c r="O18" i="83"/>
  <c r="L18" i="83"/>
  <c r="Q18" i="83" s="1"/>
  <c r="R18" i="83" s="1"/>
  <c r="P17" i="83"/>
  <c r="O17" i="83"/>
  <c r="L17" i="83"/>
  <c r="Q17" i="83" s="1"/>
  <c r="R17" i="83" s="1"/>
  <c r="P16" i="83"/>
  <c r="O16" i="83"/>
  <c r="L16" i="83"/>
  <c r="Q16" i="83" s="1"/>
  <c r="R16" i="83" s="1"/>
  <c r="P15" i="83"/>
  <c r="O15" i="83"/>
  <c r="L15" i="83"/>
  <c r="Q15" i="83" s="1"/>
  <c r="R15" i="83" s="1"/>
  <c r="P14" i="83"/>
  <c r="O14" i="83"/>
  <c r="L14" i="83"/>
  <c r="Q14" i="83" s="1"/>
  <c r="R14" i="83" s="1"/>
  <c r="P13" i="83"/>
  <c r="O13" i="83"/>
  <c r="L13" i="83"/>
  <c r="Q13" i="83" s="1"/>
  <c r="R13" i="83" s="1"/>
  <c r="P12" i="83"/>
  <c r="O12" i="83"/>
  <c r="L12" i="83"/>
  <c r="Q12" i="83" s="1"/>
  <c r="R12" i="83" s="1"/>
  <c r="P11" i="83"/>
  <c r="O11" i="83"/>
  <c r="L11" i="83"/>
  <c r="Q11" i="83" s="1"/>
  <c r="R11" i="83" s="1"/>
  <c r="P10" i="83"/>
  <c r="O10" i="83"/>
  <c r="L10" i="83"/>
  <c r="Q10" i="83" s="1"/>
  <c r="R10" i="83" s="1"/>
  <c r="P9" i="83"/>
  <c r="O9" i="83"/>
  <c r="L9" i="83"/>
  <c r="Q9" i="83" s="1"/>
  <c r="R9" i="83" s="1"/>
  <c r="P8" i="83"/>
  <c r="O8" i="83"/>
  <c r="L8" i="83"/>
  <c r="Q8" i="83" s="1"/>
  <c r="R8" i="83" s="1"/>
  <c r="P7" i="83"/>
  <c r="O7" i="83"/>
  <c r="L7" i="83"/>
  <c r="Q7" i="83" s="1"/>
  <c r="O6" i="83"/>
  <c r="P6" i="83" s="1"/>
  <c r="L6" i="83"/>
  <c r="P5" i="83"/>
  <c r="O5" i="83"/>
  <c r="L5" i="83"/>
  <c r="Q5" i="83" s="1"/>
  <c r="R5" i="83" s="1"/>
  <c r="P19" i="64"/>
  <c r="O19" i="64"/>
  <c r="L19" i="64"/>
  <c r="P18" i="64"/>
  <c r="O18" i="64"/>
  <c r="L18" i="64"/>
  <c r="Q18" i="64" s="1"/>
  <c r="P17" i="64"/>
  <c r="O17" i="64"/>
  <c r="L17" i="64"/>
  <c r="P16" i="64"/>
  <c r="O16" i="64"/>
  <c r="L16" i="64"/>
  <c r="Q16" i="64" s="1"/>
  <c r="R16" i="64" s="1"/>
  <c r="P15" i="64"/>
  <c r="O15" i="64"/>
  <c r="L15" i="64"/>
  <c r="P14" i="64"/>
  <c r="O14" i="64"/>
  <c r="L14" i="64"/>
  <c r="Q14" i="64" s="1"/>
  <c r="O13" i="64"/>
  <c r="P13" i="64" s="1"/>
  <c r="L13" i="64"/>
  <c r="O12" i="64"/>
  <c r="P12" i="64" s="1"/>
  <c r="L12" i="64"/>
  <c r="P11" i="64"/>
  <c r="O11" i="64"/>
  <c r="L11" i="64"/>
  <c r="P10" i="64"/>
  <c r="O10" i="64"/>
  <c r="L10" i="64"/>
  <c r="Q10" i="64" s="1"/>
  <c r="O9" i="64"/>
  <c r="P9" i="64" s="1"/>
  <c r="L9" i="64"/>
  <c r="P8" i="64"/>
  <c r="O8" i="64"/>
  <c r="L8" i="64"/>
  <c r="Q8" i="64" s="1"/>
  <c r="R8" i="64" s="1"/>
  <c r="O7" i="64"/>
  <c r="P7" i="64" s="1"/>
  <c r="L7" i="64"/>
  <c r="O6" i="64"/>
  <c r="P6" i="64" s="1"/>
  <c r="L6" i="64"/>
  <c r="P5" i="64"/>
  <c r="O5" i="64"/>
  <c r="L5" i="64"/>
  <c r="P19" i="63"/>
  <c r="O19" i="63"/>
  <c r="L19" i="63"/>
  <c r="Q19" i="63" s="1"/>
  <c r="R19" i="63" s="1"/>
  <c r="P18" i="63"/>
  <c r="O18" i="63"/>
  <c r="L18" i="63"/>
  <c r="P17" i="63"/>
  <c r="O17" i="63"/>
  <c r="L17" i="63"/>
  <c r="Q17" i="63" s="1"/>
  <c r="R17" i="63" s="1"/>
  <c r="P16" i="63"/>
  <c r="O16" i="63"/>
  <c r="L16" i="63"/>
  <c r="O15" i="63"/>
  <c r="P15" i="63" s="1"/>
  <c r="L15" i="63"/>
  <c r="P14" i="63"/>
  <c r="O14" i="63"/>
  <c r="L14" i="63"/>
  <c r="P13" i="63"/>
  <c r="O13" i="63"/>
  <c r="L13" i="63"/>
  <c r="O12" i="63"/>
  <c r="P12" i="63" s="1"/>
  <c r="L12" i="63"/>
  <c r="P11" i="63"/>
  <c r="O11" i="63"/>
  <c r="L11" i="63"/>
  <c r="Q11" i="63" s="1"/>
  <c r="R11" i="63" s="1"/>
  <c r="P10" i="63"/>
  <c r="O10" i="63"/>
  <c r="L10" i="63"/>
  <c r="P9" i="63"/>
  <c r="O9" i="63"/>
  <c r="L9" i="63"/>
  <c r="Q9" i="63" s="1"/>
  <c r="P8" i="63"/>
  <c r="O8" i="63"/>
  <c r="L8" i="63"/>
  <c r="P7" i="63"/>
  <c r="O7" i="63"/>
  <c r="L7" i="63"/>
  <c r="Q7" i="63" s="1"/>
  <c r="O6" i="63"/>
  <c r="P6" i="63" s="1"/>
  <c r="L6" i="63"/>
  <c r="P5" i="63"/>
  <c r="O5" i="63"/>
  <c r="L5" i="63"/>
  <c r="Q5" i="63" s="1"/>
  <c r="R5" i="63" s="1"/>
  <c r="T17" i="85" a="1"/>
  <c r="T17" i="85" s="1"/>
  <c r="T16" i="85" a="1"/>
  <c r="T16" i="85" s="1"/>
  <c r="T15" i="85" a="1"/>
  <c r="T15" i="85" s="1"/>
  <c r="T14" i="85" a="1"/>
  <c r="T14" i="85" s="1"/>
  <c r="T13" i="85" a="1"/>
  <c r="T13" i="85" s="1"/>
  <c r="T11" i="85" a="1"/>
  <c r="T11" i="85" s="1"/>
  <c r="T10" i="85" a="1"/>
  <c r="T10" i="85" s="1"/>
  <c r="T9" i="85" a="1"/>
  <c r="T9" i="85" s="1"/>
  <c r="T8" i="85" a="1"/>
  <c r="T8" i="85" s="1"/>
  <c r="T7" i="85" a="1"/>
  <c r="T7" i="85" s="1"/>
  <c r="T6" i="85" a="1"/>
  <c r="T6" i="85" s="1"/>
  <c r="T5" i="85" a="1"/>
  <c r="T5" i="85" s="1"/>
  <c r="T4" i="85" a="1"/>
  <c r="T4" i="85" s="1"/>
  <c r="T3" i="85" a="1"/>
  <c r="T3" i="85" s="1"/>
  <c r="T12" i="85" a="1"/>
  <c r="T12" i="85" s="1"/>
  <c r="P19" i="62"/>
  <c r="O19" i="62"/>
  <c r="L19" i="62"/>
  <c r="Q19" i="62" s="1"/>
  <c r="R19" i="62" s="1"/>
  <c r="P18" i="62"/>
  <c r="O18" i="62"/>
  <c r="L18" i="62"/>
  <c r="Q18" i="62" s="1"/>
  <c r="R18" i="62" s="1"/>
  <c r="P17" i="62"/>
  <c r="O17" i="62"/>
  <c r="L17" i="62"/>
  <c r="Q17" i="62" s="1"/>
  <c r="R17" i="62" s="1"/>
  <c r="P16" i="62"/>
  <c r="O16" i="62"/>
  <c r="L16" i="62"/>
  <c r="Q16" i="62" s="1"/>
  <c r="R16" i="62" s="1"/>
  <c r="P15" i="62"/>
  <c r="O15" i="62"/>
  <c r="L15" i="62"/>
  <c r="Q15" i="62" s="1"/>
  <c r="R15" i="62" s="1"/>
  <c r="P14" i="62"/>
  <c r="O14" i="62"/>
  <c r="L14" i="62"/>
  <c r="P13" i="62"/>
  <c r="O13" i="62"/>
  <c r="L13" i="62"/>
  <c r="Q13" i="62" s="1"/>
  <c r="R13" i="62" s="1"/>
  <c r="P12" i="62"/>
  <c r="O12" i="62"/>
  <c r="L12" i="62"/>
  <c r="Q12" i="62" s="1"/>
  <c r="R12" i="62" s="1"/>
  <c r="P11" i="62"/>
  <c r="O11" i="62"/>
  <c r="L11" i="62"/>
  <c r="Q11" i="62" s="1"/>
  <c r="P10" i="62"/>
  <c r="O10" i="62"/>
  <c r="L10" i="62"/>
  <c r="P9" i="62"/>
  <c r="O9" i="62"/>
  <c r="L9" i="62"/>
  <c r="Q9" i="62" s="1"/>
  <c r="R9" i="62" s="1"/>
  <c r="P8" i="62"/>
  <c r="O8" i="62"/>
  <c r="L8" i="62"/>
  <c r="Q8" i="62" s="1"/>
  <c r="R8" i="62" s="1"/>
  <c r="P7" i="62"/>
  <c r="O7" i="62"/>
  <c r="L7" i="62"/>
  <c r="Q7" i="62" s="1"/>
  <c r="P6" i="62"/>
  <c r="O6" i="62"/>
  <c r="L6" i="62"/>
  <c r="P5" i="62"/>
  <c r="O5" i="62"/>
  <c r="L5" i="62"/>
  <c r="Q5" i="62" s="1"/>
  <c r="R5" i="62" s="1"/>
  <c r="P19" i="61"/>
  <c r="O19" i="61"/>
  <c r="L19" i="61"/>
  <c r="Q19" i="61" s="1"/>
  <c r="R19" i="61" s="1"/>
  <c r="O18" i="61"/>
  <c r="P18" i="61" s="1"/>
  <c r="L18" i="61"/>
  <c r="P17" i="61"/>
  <c r="O17" i="61"/>
  <c r="L17" i="61"/>
  <c r="Q17" i="61" s="1"/>
  <c r="R17" i="61" s="1"/>
  <c r="P16" i="61"/>
  <c r="O16" i="61"/>
  <c r="L16" i="61"/>
  <c r="Q16" i="61" s="1"/>
  <c r="R16" i="61" s="1"/>
  <c r="P15" i="61"/>
  <c r="O15" i="61"/>
  <c r="L15" i="61"/>
  <c r="Q15" i="61" s="1"/>
  <c r="R15" i="61" s="1"/>
  <c r="P14" i="61"/>
  <c r="O14" i="61"/>
  <c r="L14" i="61"/>
  <c r="Q14" i="61" s="1"/>
  <c r="R14" i="61" s="1"/>
  <c r="O13" i="61"/>
  <c r="P13" i="61" s="1"/>
  <c r="L13" i="61"/>
  <c r="P12" i="61"/>
  <c r="O12" i="61"/>
  <c r="L12" i="61"/>
  <c r="Q12" i="61" s="1"/>
  <c r="O11" i="61"/>
  <c r="P11" i="61" s="1"/>
  <c r="L11" i="61"/>
  <c r="O10" i="61"/>
  <c r="P10" i="61" s="1"/>
  <c r="L10" i="61"/>
  <c r="O9" i="61"/>
  <c r="P9" i="61" s="1"/>
  <c r="L9" i="61"/>
  <c r="P8" i="61"/>
  <c r="O8" i="61"/>
  <c r="L8" i="61"/>
  <c r="Q8" i="61" s="1"/>
  <c r="R8" i="61" s="1"/>
  <c r="O7" i="61"/>
  <c r="P7" i="61" s="1"/>
  <c r="L7" i="61"/>
  <c r="P6" i="61"/>
  <c r="O6" i="61"/>
  <c r="L6" i="61"/>
  <c r="Q6" i="61" s="1"/>
  <c r="O5" i="61"/>
  <c r="P5" i="61" s="1"/>
  <c r="L5" i="61"/>
  <c r="P7" i="60"/>
  <c r="P6" i="60"/>
  <c r="O7" i="60"/>
  <c r="O6" i="60"/>
  <c r="P19" i="60"/>
  <c r="O19" i="60"/>
  <c r="L19" i="60"/>
  <c r="Q19" i="60" s="1"/>
  <c r="R19" i="60" s="1"/>
  <c r="O18" i="60"/>
  <c r="P18" i="60" s="1"/>
  <c r="L18" i="60"/>
  <c r="P17" i="60"/>
  <c r="O17" i="60"/>
  <c r="L17" i="60"/>
  <c r="Q17" i="60" s="1"/>
  <c r="R17" i="60" s="1"/>
  <c r="O16" i="60"/>
  <c r="P16" i="60" s="1"/>
  <c r="L16" i="60"/>
  <c r="P15" i="60"/>
  <c r="O15" i="60"/>
  <c r="L15" i="60"/>
  <c r="Q15" i="60" s="1"/>
  <c r="O14" i="60"/>
  <c r="P14" i="60" s="1"/>
  <c r="L14" i="60"/>
  <c r="O13" i="60"/>
  <c r="P13" i="60" s="1"/>
  <c r="L13" i="60"/>
  <c r="O12" i="60"/>
  <c r="P12" i="60" s="1"/>
  <c r="L12" i="60"/>
  <c r="O11" i="60"/>
  <c r="P11" i="60" s="1"/>
  <c r="L11" i="60"/>
  <c r="O10" i="60"/>
  <c r="P10" i="60" s="1"/>
  <c r="L10" i="60"/>
  <c r="P9" i="60"/>
  <c r="O9" i="60"/>
  <c r="L9" i="60"/>
  <c r="P8" i="60"/>
  <c r="O8" i="60"/>
  <c r="L8" i="60"/>
  <c r="Q8" i="60" s="1"/>
  <c r="R8" i="60" s="1"/>
  <c r="L7" i="60"/>
  <c r="L6" i="60"/>
  <c r="P5" i="60"/>
  <c r="O5" i="60"/>
  <c r="L5" i="60"/>
  <c r="Q5" i="60" s="1"/>
  <c r="R5" i="60" s="1"/>
  <c r="Q7" i="77" l="1"/>
  <c r="Q11" i="77"/>
  <c r="Q8" i="77"/>
  <c r="Q12" i="77"/>
  <c r="Q9" i="77"/>
  <c r="Q13" i="77"/>
  <c r="R13" i="77" s="1"/>
  <c r="Q10" i="77"/>
  <c r="Q15" i="75"/>
  <c r="Q18" i="75"/>
  <c r="Q14" i="75"/>
  <c r="Q11" i="75"/>
  <c r="Q12" i="75"/>
  <c r="Q7" i="75"/>
  <c r="Q8" i="75"/>
  <c r="Q6" i="75"/>
  <c r="Q10" i="82"/>
  <c r="Q18" i="82"/>
  <c r="Q16" i="74"/>
  <c r="Q10" i="74"/>
  <c r="Q8" i="74"/>
  <c r="Q7" i="74"/>
  <c r="Q12" i="74"/>
  <c r="Q14" i="74"/>
  <c r="Q10" i="73"/>
  <c r="Q14" i="73"/>
  <c r="R14" i="73" s="1"/>
  <c r="Q11" i="73"/>
  <c r="Q8" i="73"/>
  <c r="R8" i="73" s="1"/>
  <c r="Q6" i="73"/>
  <c r="Q16" i="73"/>
  <c r="Q13" i="73"/>
  <c r="R13" i="73" s="1"/>
  <c r="Z5" i="27"/>
  <c r="Q13" i="72"/>
  <c r="Q7" i="72"/>
  <c r="Q17" i="72"/>
  <c r="R17" i="72" s="1"/>
  <c r="Q11" i="72"/>
  <c r="Q5" i="72"/>
  <c r="R5" i="72" s="1"/>
  <c r="Q15" i="72"/>
  <c r="R15" i="72" s="1"/>
  <c r="Q9" i="72"/>
  <c r="R9" i="72" s="1"/>
  <c r="Q19" i="72"/>
  <c r="R19" i="72" s="1"/>
  <c r="Q6" i="71"/>
  <c r="Q16" i="71"/>
  <c r="Q8" i="71"/>
  <c r="R8" i="71" s="1"/>
  <c r="Q10" i="71"/>
  <c r="Q14" i="71"/>
  <c r="R14" i="71" s="1"/>
  <c r="Q12" i="71"/>
  <c r="R12" i="71" s="1"/>
  <c r="Q6" i="83"/>
  <c r="R6" i="83" s="1"/>
  <c r="Q12" i="64"/>
  <c r="Q6" i="64"/>
  <c r="Q11" i="64"/>
  <c r="R11" i="64" s="1"/>
  <c r="Q15" i="64"/>
  <c r="R15" i="64" s="1"/>
  <c r="Q13" i="64"/>
  <c r="Q7" i="64"/>
  <c r="Q17" i="64"/>
  <c r="R17" i="64" s="1"/>
  <c r="Q5" i="64"/>
  <c r="R5" i="64" s="1"/>
  <c r="Q9" i="64"/>
  <c r="Q19" i="64"/>
  <c r="R19" i="64" s="1"/>
  <c r="Q15" i="63"/>
  <c r="Q13" i="63"/>
  <c r="Q6" i="63"/>
  <c r="Q16" i="63"/>
  <c r="R16" i="63" s="1"/>
  <c r="Q10" i="63"/>
  <c r="R10" i="63" s="1"/>
  <c r="Q8" i="63"/>
  <c r="R8" i="63" s="1"/>
  <c r="Q14" i="63"/>
  <c r="R14" i="63" s="1"/>
  <c r="Q18" i="63"/>
  <c r="Q12" i="63"/>
  <c r="Q10" i="62"/>
  <c r="Q14" i="62"/>
  <c r="Q6" i="62"/>
  <c r="Q11" i="61"/>
  <c r="Q9" i="61"/>
  <c r="Q10" i="61"/>
  <c r="Q13" i="61"/>
  <c r="Q18" i="61"/>
  <c r="Q7" i="61"/>
  <c r="Q5" i="61"/>
  <c r="R5" i="61" s="1"/>
  <c r="Q18" i="60"/>
  <c r="Q12" i="60"/>
  <c r="Q10" i="60"/>
  <c r="Q9" i="60"/>
  <c r="R9" i="60" s="1"/>
  <c r="Q11" i="60"/>
  <c r="Q14" i="60"/>
  <c r="Q16" i="60"/>
  <c r="Q13" i="60"/>
  <c r="Q7" i="60"/>
  <c r="Q6" i="60"/>
  <c r="P19" i="59"/>
  <c r="O19" i="59"/>
  <c r="L19" i="59"/>
  <c r="Q19" i="59" s="1"/>
  <c r="R19" i="59" s="1"/>
  <c r="P18" i="59"/>
  <c r="O18" i="59"/>
  <c r="L18" i="59"/>
  <c r="Q18" i="59" s="1"/>
  <c r="P17" i="59"/>
  <c r="O17" i="59"/>
  <c r="L17" i="59"/>
  <c r="Q17" i="59" s="1"/>
  <c r="R17" i="59" s="1"/>
  <c r="O16" i="59"/>
  <c r="P16" i="59" s="1"/>
  <c r="L16" i="59"/>
  <c r="P15" i="59"/>
  <c r="O15" i="59"/>
  <c r="L15" i="59"/>
  <c r="P14" i="59"/>
  <c r="O14" i="59"/>
  <c r="L14" i="59"/>
  <c r="Q14" i="59" s="1"/>
  <c r="O13" i="59"/>
  <c r="P13" i="59" s="1"/>
  <c r="L13" i="59"/>
  <c r="P12" i="59"/>
  <c r="O12" i="59"/>
  <c r="L12" i="59"/>
  <c r="P11" i="59"/>
  <c r="O11" i="59"/>
  <c r="L11" i="59"/>
  <c r="O10" i="59"/>
  <c r="P10" i="59" s="1"/>
  <c r="L10" i="59"/>
  <c r="O9" i="59"/>
  <c r="P9" i="59" s="1"/>
  <c r="L9" i="59"/>
  <c r="P8" i="59"/>
  <c r="O8" i="59"/>
  <c r="L8" i="59"/>
  <c r="O7" i="59"/>
  <c r="P7" i="59" s="1"/>
  <c r="L7" i="59"/>
  <c r="O6" i="59"/>
  <c r="P6" i="59" s="1"/>
  <c r="L6" i="59"/>
  <c r="P5" i="59"/>
  <c r="O5" i="59"/>
  <c r="L5" i="59"/>
  <c r="R12" i="77" l="1"/>
  <c r="R14" i="77"/>
  <c r="R10" i="77"/>
  <c r="R6" i="77"/>
  <c r="R9" i="77"/>
  <c r="R15" i="77"/>
  <c r="R8" i="77"/>
  <c r="R11" i="77"/>
  <c r="R7" i="77"/>
  <c r="R9" i="75"/>
  <c r="R15" i="75"/>
  <c r="R18" i="75"/>
  <c r="R14" i="75"/>
  <c r="R11" i="75"/>
  <c r="R10" i="75"/>
  <c r="R12" i="75"/>
  <c r="R7" i="75"/>
  <c r="R6" i="75"/>
  <c r="R8" i="75"/>
  <c r="R18" i="82"/>
  <c r="R10" i="82"/>
  <c r="R6" i="82"/>
  <c r="R20" i="74"/>
  <c r="R14" i="74"/>
  <c r="R16" i="74"/>
  <c r="R12" i="74"/>
  <c r="R10" i="74"/>
  <c r="R8" i="74"/>
  <c r="R6" i="74"/>
  <c r="R7" i="74"/>
  <c r="R16" i="73"/>
  <c r="R6" i="73"/>
  <c r="R11" i="73"/>
  <c r="R7" i="73"/>
  <c r="R10" i="73"/>
  <c r="R7" i="83"/>
  <c r="R18" i="64"/>
  <c r="R9" i="64"/>
  <c r="R14" i="64"/>
  <c r="R7" i="64"/>
  <c r="R12" i="64"/>
  <c r="R6" i="64"/>
  <c r="R13" i="64"/>
  <c r="R18" i="63"/>
  <c r="R15" i="63"/>
  <c r="R12" i="63"/>
  <c r="R13" i="63"/>
  <c r="R7" i="63"/>
  <c r="R6" i="63"/>
  <c r="R6" i="62"/>
  <c r="R14" i="62"/>
  <c r="R10" i="62"/>
  <c r="R7" i="62"/>
  <c r="R11" i="61"/>
  <c r="R9" i="61"/>
  <c r="R10" i="61"/>
  <c r="R13" i="61"/>
  <c r="R12" i="61"/>
  <c r="R7" i="61"/>
  <c r="R18" i="61"/>
  <c r="R6" i="60"/>
  <c r="R7" i="60"/>
  <c r="R10" i="60"/>
  <c r="R11" i="60"/>
  <c r="R12" i="60"/>
  <c r="R13" i="60"/>
  <c r="R16" i="60"/>
  <c r="R14" i="60"/>
  <c r="R18" i="60"/>
  <c r="Q13" i="59"/>
  <c r="Q8" i="59"/>
  <c r="Q16" i="59"/>
  <c r="Q5" i="59"/>
  <c r="R5" i="59" s="1"/>
  <c r="Q15" i="59"/>
  <c r="Q12" i="59"/>
  <c r="Q6" i="59"/>
  <c r="Q9" i="59"/>
  <c r="Q10" i="59"/>
  <c r="Q7" i="59"/>
  <c r="Q11" i="59"/>
  <c r="R11" i="59" s="1"/>
  <c r="P19" i="58"/>
  <c r="O19" i="58"/>
  <c r="L19" i="58"/>
  <c r="P18" i="58"/>
  <c r="O18" i="58"/>
  <c r="L18" i="58"/>
  <c r="Q18" i="58" s="1"/>
  <c r="R18" i="58" s="1"/>
  <c r="P17" i="58"/>
  <c r="O17" i="58"/>
  <c r="L17" i="58"/>
  <c r="Q17" i="58" s="1"/>
  <c r="P16" i="58"/>
  <c r="O16" i="58"/>
  <c r="L16" i="58"/>
  <c r="Q16" i="58" s="1"/>
  <c r="R16" i="58" s="1"/>
  <c r="O15" i="58"/>
  <c r="P15" i="58" s="1"/>
  <c r="L15" i="58"/>
  <c r="P14" i="58"/>
  <c r="O14" i="58"/>
  <c r="L14" i="58"/>
  <c r="P13" i="58"/>
  <c r="O13" i="58"/>
  <c r="L13" i="58"/>
  <c r="O12" i="58"/>
  <c r="P12" i="58" s="1"/>
  <c r="L12" i="58"/>
  <c r="O11" i="58"/>
  <c r="P11" i="58" s="1"/>
  <c r="L11" i="58"/>
  <c r="O10" i="58"/>
  <c r="P10" i="58" s="1"/>
  <c r="L10" i="58"/>
  <c r="P9" i="58"/>
  <c r="O9" i="58"/>
  <c r="L9" i="58"/>
  <c r="P8" i="58"/>
  <c r="O8" i="58"/>
  <c r="L8" i="58"/>
  <c r="Q8" i="58" s="1"/>
  <c r="R8" i="58" s="1"/>
  <c r="P7" i="58"/>
  <c r="O7" i="58"/>
  <c r="L7" i="58"/>
  <c r="Q7" i="58" s="1"/>
  <c r="O6" i="58"/>
  <c r="P6" i="58" s="1"/>
  <c r="L6" i="58"/>
  <c r="P5" i="58"/>
  <c r="O5" i="58"/>
  <c r="L5" i="58"/>
  <c r="Q5" i="58" s="1"/>
  <c r="R5" i="58" s="1"/>
  <c r="P19" i="57"/>
  <c r="O19" i="57"/>
  <c r="L19" i="57"/>
  <c r="Q19" i="57" s="1"/>
  <c r="R19" i="57" s="1"/>
  <c r="P18" i="57"/>
  <c r="O18" i="57"/>
  <c r="L18" i="57"/>
  <c r="Q18" i="57" s="1"/>
  <c r="R18" i="57" s="1"/>
  <c r="P17" i="57"/>
  <c r="O17" i="57"/>
  <c r="L17" i="57"/>
  <c r="Q17" i="57" s="1"/>
  <c r="R17" i="57" s="1"/>
  <c r="P16" i="57"/>
  <c r="O16" i="57"/>
  <c r="L16" i="57"/>
  <c r="P15" i="57"/>
  <c r="O15" i="57"/>
  <c r="L15" i="57"/>
  <c r="Q15" i="57" s="1"/>
  <c r="R15" i="57" s="1"/>
  <c r="P14" i="57"/>
  <c r="O14" i="57"/>
  <c r="L14" i="57"/>
  <c r="P13" i="57"/>
  <c r="O13" i="57"/>
  <c r="L13" i="57"/>
  <c r="Q13" i="57" s="1"/>
  <c r="R13" i="57" s="1"/>
  <c r="O12" i="57"/>
  <c r="P12" i="57" s="1"/>
  <c r="L12" i="57"/>
  <c r="P11" i="57"/>
  <c r="O11" i="57"/>
  <c r="L11" i="57"/>
  <c r="Q11" i="57" s="1"/>
  <c r="O10" i="57"/>
  <c r="P10" i="57" s="1"/>
  <c r="L10" i="57"/>
  <c r="O9" i="57"/>
  <c r="P9" i="57" s="1"/>
  <c r="L9" i="57"/>
  <c r="P8" i="57"/>
  <c r="O8" i="57"/>
  <c r="L8" i="57"/>
  <c r="Q8" i="57" s="1"/>
  <c r="R8" i="57" s="1"/>
  <c r="P7" i="57"/>
  <c r="O7" i="57"/>
  <c r="L7" i="57"/>
  <c r="Q7" i="57" s="1"/>
  <c r="P6" i="57"/>
  <c r="O6" i="57"/>
  <c r="L6" i="57"/>
  <c r="Q6" i="57" s="1"/>
  <c r="P5" i="57"/>
  <c r="O5" i="57"/>
  <c r="L5" i="57"/>
  <c r="Q5" i="57" s="1"/>
  <c r="R5" i="57" s="1"/>
  <c r="AQ18" i="27" a="1"/>
  <c r="AQ18" i="27" s="1"/>
  <c r="AR18" i="27" s="1"/>
  <c r="AO18" i="27" a="1"/>
  <c r="AO18" i="27" s="1"/>
  <c r="AP18" i="27" s="1"/>
  <c r="AM18" i="27" a="1"/>
  <c r="AM18" i="27" s="1"/>
  <c r="AN18" i="27" s="1"/>
  <c r="AK18" i="27" a="1"/>
  <c r="AK18" i="27" s="1"/>
  <c r="AL18" i="27" s="1"/>
  <c r="Z18" i="27"/>
  <c r="S18" i="27" a="1"/>
  <c r="S18" i="27" s="1"/>
  <c r="T18" i="27" s="1"/>
  <c r="L19" i="56"/>
  <c r="L18" i="56"/>
  <c r="L17" i="56"/>
  <c r="L16" i="56"/>
  <c r="L15" i="56"/>
  <c r="L14" i="56"/>
  <c r="L13" i="56"/>
  <c r="L12" i="56"/>
  <c r="L11" i="56"/>
  <c r="L10" i="56"/>
  <c r="L9" i="56"/>
  <c r="Q9" i="56" s="1"/>
  <c r="L8" i="56"/>
  <c r="L7" i="56"/>
  <c r="L6" i="56"/>
  <c r="L5" i="56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P19" i="56"/>
  <c r="O19" i="56"/>
  <c r="P18" i="56"/>
  <c r="O18" i="56"/>
  <c r="P17" i="56"/>
  <c r="O17" i="56"/>
  <c r="P16" i="56"/>
  <c r="O16" i="56"/>
  <c r="P15" i="56"/>
  <c r="O15" i="56"/>
  <c r="P14" i="56"/>
  <c r="O14" i="56"/>
  <c r="P13" i="56"/>
  <c r="O13" i="56"/>
  <c r="P12" i="56"/>
  <c r="O12" i="56"/>
  <c r="O11" i="56"/>
  <c r="P11" i="56" s="1"/>
  <c r="O10" i="56"/>
  <c r="P10" i="56" s="1"/>
  <c r="P9" i="56"/>
  <c r="O9" i="56"/>
  <c r="P8" i="56"/>
  <c r="O8" i="56"/>
  <c r="P7" i="56"/>
  <c r="O7" i="56"/>
  <c r="P6" i="56"/>
  <c r="O6" i="56"/>
  <c r="O5" i="56"/>
  <c r="P5" i="56" s="1"/>
  <c r="R15" i="59" l="1"/>
  <c r="R10" i="59"/>
  <c r="R9" i="59"/>
  <c r="R6" i="59"/>
  <c r="R12" i="59"/>
  <c r="R16" i="59"/>
  <c r="R18" i="59"/>
  <c r="R14" i="59"/>
  <c r="R7" i="59"/>
  <c r="R13" i="59"/>
  <c r="Q14" i="58"/>
  <c r="Q11" i="58"/>
  <c r="Q15" i="58"/>
  <c r="Q12" i="58"/>
  <c r="Q9" i="58"/>
  <c r="Q19" i="58"/>
  <c r="Q6" i="58"/>
  <c r="Q13" i="58"/>
  <c r="Q10" i="58"/>
  <c r="Q16" i="57"/>
  <c r="Q12" i="57"/>
  <c r="Q9" i="57"/>
  <c r="Q10" i="57"/>
  <c r="Q14" i="57"/>
  <c r="Q11" i="56"/>
  <c r="Q19" i="56"/>
  <c r="R19" i="56" s="1"/>
  <c r="Q5" i="56"/>
  <c r="R5" i="56" s="1"/>
  <c r="Q6" i="56"/>
  <c r="Q16" i="56"/>
  <c r="Q7" i="56"/>
  <c r="Q17" i="56"/>
  <c r="Q15" i="56"/>
  <c r="R15" i="56" s="1"/>
  <c r="Q13" i="56"/>
  <c r="R13" i="56" s="1"/>
  <c r="Q14" i="56"/>
  <c r="R14" i="56" s="1"/>
  <c r="Q10" i="56"/>
  <c r="Q18" i="56"/>
  <c r="R18" i="56" s="1"/>
  <c r="Q8" i="56"/>
  <c r="R8" i="56" s="1"/>
  <c r="Q12" i="56"/>
  <c r="R13" i="58" l="1"/>
  <c r="R19" i="58"/>
  <c r="R12" i="58"/>
  <c r="R6" i="58"/>
  <c r="R9" i="58"/>
  <c r="R7" i="58"/>
  <c r="R15" i="58"/>
  <c r="R11" i="58"/>
  <c r="R10" i="58"/>
  <c r="R17" i="58"/>
  <c r="R16" i="57"/>
  <c r="R14" i="57"/>
  <c r="R11" i="57"/>
  <c r="R12" i="57"/>
  <c r="R10" i="57"/>
  <c r="R9" i="57"/>
  <c r="R6" i="57"/>
  <c r="R11" i="56"/>
  <c r="R10" i="56"/>
  <c r="R9" i="56"/>
  <c r="R16" i="56"/>
  <c r="R7" i="56"/>
  <c r="R12" i="56"/>
  <c r="R6" i="56"/>
  <c r="AH3" i="84" l="1"/>
  <c r="AG3" i="84"/>
  <c r="AM12" i="27" a="1"/>
  <c r="AM12" i="27" s="1"/>
  <c r="AM4" i="27" a="1"/>
  <c r="AM4" i="27" s="1"/>
  <c r="AM17" i="27" a="1"/>
  <c r="AM17" i="27" s="1"/>
  <c r="AM16" i="27" a="1"/>
  <c r="AM16" i="27" s="1"/>
  <c r="AM15" i="27" a="1"/>
  <c r="AM15" i="27" s="1"/>
  <c r="AM14" i="27" a="1"/>
  <c r="AM14" i="27" s="1"/>
  <c r="AM13" i="27" a="1"/>
  <c r="AM13" i="27" s="1"/>
  <c r="AM11" i="27" a="1"/>
  <c r="AM11" i="27" s="1"/>
  <c r="AM10" i="27" a="1"/>
  <c r="AM10" i="27" s="1"/>
  <c r="AM9" i="27" a="1"/>
  <c r="AM9" i="27" s="1"/>
  <c r="AM8" i="27" a="1"/>
  <c r="AM8" i="27" s="1"/>
  <c r="AM7" i="27" a="1"/>
  <c r="AM7" i="27" s="1"/>
  <c r="AM6" i="27" a="1"/>
  <c r="AM6" i="27" s="1"/>
  <c r="AM5" i="27" a="1"/>
  <c r="AM5" i="27" s="1"/>
  <c r="AO17" i="27" a="1"/>
  <c r="AO17" i="27" s="1"/>
  <c r="AO16" i="27" a="1"/>
  <c r="AO16" i="27" s="1"/>
  <c r="AO15" i="27" a="1"/>
  <c r="AO15" i="27" s="1"/>
  <c r="AO14" i="27" a="1"/>
  <c r="AO14" i="27" s="1"/>
  <c r="AO13" i="27" a="1"/>
  <c r="AO13" i="27" s="1"/>
  <c r="AO12" i="27" a="1"/>
  <c r="AO12" i="27" s="1"/>
  <c r="AO11" i="27" a="1"/>
  <c r="AO11" i="27" s="1"/>
  <c r="AO10" i="27" a="1"/>
  <c r="AO10" i="27" s="1"/>
  <c r="AO9" i="27" a="1"/>
  <c r="AO9" i="27" s="1"/>
  <c r="AO8" i="27" a="1"/>
  <c r="AO8" i="27" s="1"/>
  <c r="AO7" i="27" a="1"/>
  <c r="AO7" i="27" s="1"/>
  <c r="AO6" i="27" a="1"/>
  <c r="AO6" i="27" s="1"/>
  <c r="AO5" i="27" a="1"/>
  <c r="AO5" i="27" s="1"/>
  <c r="AQ17" i="27" a="1"/>
  <c r="AQ17" i="27" s="1"/>
  <c r="AQ16" i="27" a="1"/>
  <c r="AQ16" i="27" s="1"/>
  <c r="AQ15" i="27" a="1"/>
  <c r="AQ15" i="27" s="1"/>
  <c r="AQ14" i="27" a="1"/>
  <c r="AQ14" i="27" s="1"/>
  <c r="AQ13" i="27" a="1"/>
  <c r="AQ13" i="27" s="1"/>
  <c r="AQ12" i="27" a="1"/>
  <c r="AQ12" i="27" s="1"/>
  <c r="AQ11" i="27" a="1"/>
  <c r="AQ11" i="27" s="1"/>
  <c r="AQ10" i="27" a="1"/>
  <c r="AQ10" i="27" s="1"/>
  <c r="AQ9" i="27" a="1"/>
  <c r="AQ9" i="27" s="1"/>
  <c r="AQ8" i="27" a="1"/>
  <c r="AQ8" i="27" s="1"/>
  <c r="AQ7" i="27" a="1"/>
  <c r="AQ7" i="27" s="1"/>
  <c r="AQ6" i="27" a="1"/>
  <c r="AQ6" i="27" s="1"/>
  <c r="AQ5" i="27" a="1"/>
  <c r="AQ5" i="27" s="1"/>
  <c r="AQ4" i="27" a="1"/>
  <c r="AQ4" i="27" s="1"/>
  <c r="AO4" i="27" a="1"/>
  <c r="AO4" i="27" s="1"/>
  <c r="AK4" i="27" a="1"/>
  <c r="AK4" i="27" s="1"/>
  <c r="Z4" i="27"/>
  <c r="Z17" i="27"/>
  <c r="Z16" i="27"/>
  <c r="Z15" i="27"/>
  <c r="Z14" i="27"/>
  <c r="Z13" i="27"/>
  <c r="Z12" i="27"/>
  <c r="Z11" i="27"/>
  <c r="Z10" i="27"/>
  <c r="Z9" i="27"/>
  <c r="Z8" i="27"/>
  <c r="Z7" i="27"/>
  <c r="Z6" i="27"/>
  <c r="S17" i="27" a="1"/>
  <c r="S17" i="27" s="1"/>
  <c r="S16" i="27" a="1"/>
  <c r="S16" i="27" s="1"/>
  <c r="S15" i="27" a="1"/>
  <c r="S15" i="27" s="1"/>
  <c r="T15" i="27" s="1"/>
  <c r="S14" i="27" a="1"/>
  <c r="S14" i="27" s="1"/>
  <c r="S13" i="27" a="1"/>
  <c r="S13" i="27" s="1"/>
  <c r="S12" i="27" a="1"/>
  <c r="S12" i="27" s="1"/>
  <c r="S11" i="27" a="1"/>
  <c r="S11" i="27" s="1"/>
  <c r="S10" i="27" a="1"/>
  <c r="S10" i="27" s="1"/>
  <c r="S9" i="27" a="1"/>
  <c r="S9" i="27" s="1"/>
  <c r="S8" i="27" a="1"/>
  <c r="S8" i="27" s="1"/>
  <c r="S7" i="27" a="1"/>
  <c r="S7" i="27" s="1"/>
  <c r="S6" i="27" a="1"/>
  <c r="S6" i="27" s="1"/>
  <c r="S5" i="27" a="1"/>
  <c r="S5" i="27" s="1"/>
  <c r="S4" i="27" a="1"/>
  <c r="S4" i="27" s="1"/>
  <c r="Q22" i="1"/>
  <c r="R22" i="1" s="1"/>
  <c r="O25" i="1"/>
  <c r="O24" i="1"/>
  <c r="O23" i="1"/>
  <c r="O22" i="1"/>
  <c r="O21" i="1"/>
  <c r="O20" i="1"/>
  <c r="O19" i="1"/>
  <c r="O18" i="1"/>
  <c r="O17" i="1"/>
  <c r="O16" i="1"/>
  <c r="P16" i="1" s="1"/>
  <c r="O15" i="1"/>
  <c r="O14" i="1"/>
  <c r="O13" i="1"/>
  <c r="O12" i="1"/>
  <c r="O11" i="1"/>
  <c r="P11" i="1" s="1"/>
  <c r="O10" i="1"/>
  <c r="P10" i="1" s="1"/>
  <c r="O9" i="1"/>
  <c r="O8" i="1"/>
  <c r="O7" i="1"/>
  <c r="P7" i="1" s="1"/>
  <c r="P25" i="1"/>
  <c r="P24" i="1"/>
  <c r="P23" i="1"/>
  <c r="P22" i="1"/>
  <c r="P21" i="1"/>
  <c r="P20" i="1"/>
  <c r="P19" i="1"/>
  <c r="P18" i="1"/>
  <c r="P17" i="1"/>
  <c r="P15" i="1"/>
  <c r="P14" i="1"/>
  <c r="P13" i="1"/>
  <c r="P12" i="1"/>
  <c r="P9" i="1"/>
  <c r="P8" i="1"/>
  <c r="O6" i="1"/>
  <c r="P6" i="1" s="1"/>
  <c r="O5" i="1"/>
  <c r="P5" i="1" s="1"/>
  <c r="AK17" i="27" a="1"/>
  <c r="AK17" i="27" s="1"/>
  <c r="AL17" i="27" s="1"/>
  <c r="AK16" i="27" a="1"/>
  <c r="AK16" i="27" s="1"/>
  <c r="AL16" i="27" s="1"/>
  <c r="AK15" i="27" a="1"/>
  <c r="AK15" i="27" s="1"/>
  <c r="AL15" i="27" s="1"/>
  <c r="AK14" i="27" a="1"/>
  <c r="AK14" i="27" s="1"/>
  <c r="AK13" i="27" a="1"/>
  <c r="AK13" i="27" s="1"/>
  <c r="AL13" i="27" s="1"/>
  <c r="AK12" i="27" a="1"/>
  <c r="AK12" i="27" s="1"/>
  <c r="AK11" i="27" a="1"/>
  <c r="AK11" i="27" s="1"/>
  <c r="AL11" i="27" s="1"/>
  <c r="AK10" i="27" a="1"/>
  <c r="AK10" i="27" s="1"/>
  <c r="AK9" i="27" a="1"/>
  <c r="AK9" i="27" s="1"/>
  <c r="AL9" i="27" s="1"/>
  <c r="AK8" i="27" a="1"/>
  <c r="AK8" i="27" s="1"/>
  <c r="AL8" i="27" s="1"/>
  <c r="AK7" i="27" a="1"/>
  <c r="AK7" i="27" s="1"/>
  <c r="AK6" i="27" a="1"/>
  <c r="AK6" i="27" s="1"/>
  <c r="AK5" i="27" a="1"/>
  <c r="AK5" i="27" s="1"/>
  <c r="AG8" i="84"/>
  <c r="AG7" i="84"/>
  <c r="AG16" i="84"/>
  <c r="AG15" i="84"/>
  <c r="AG14" i="84"/>
  <c r="AG13" i="84"/>
  <c r="AG12" i="84"/>
  <c r="AG11" i="84"/>
  <c r="AG10" i="84"/>
  <c r="AG9" i="84"/>
  <c r="AG6" i="84"/>
  <c r="AG5" i="84"/>
  <c r="AG4" i="84"/>
  <c r="U16" i="85"/>
  <c r="U15" i="85"/>
  <c r="U14" i="85"/>
  <c r="AH16" i="84"/>
  <c r="AH15" i="84"/>
  <c r="AH14" i="84"/>
  <c r="AH13" i="84"/>
  <c r="AH12" i="84"/>
  <c r="AH11" i="84"/>
  <c r="AH10" i="84"/>
  <c r="AH9" i="84"/>
  <c r="AH8" i="84"/>
  <c r="AH7" i="84"/>
  <c r="AH6" i="84"/>
  <c r="AH5" i="84"/>
  <c r="AH4" i="84"/>
  <c r="T17" i="27" l="1"/>
  <c r="T13" i="27"/>
  <c r="T6" i="27"/>
  <c r="AR15" i="27"/>
  <c r="T16" i="27"/>
  <c r="AP15" i="27"/>
  <c r="AN15" i="27"/>
  <c r="AP17" i="27"/>
  <c r="AN17" i="27"/>
  <c r="AR17" i="27"/>
  <c r="AN16" i="27"/>
  <c r="Q16" i="1"/>
  <c r="Q7" i="1"/>
  <c r="Q17" i="1"/>
  <c r="R17" i="1" s="1"/>
  <c r="Q8" i="1"/>
  <c r="R8" i="1" s="1"/>
  <c r="Q18" i="1"/>
  <c r="R18" i="1" s="1"/>
  <c r="Q9" i="1"/>
  <c r="R9" i="1" s="1"/>
  <c r="Q19" i="1"/>
  <c r="R19" i="1" s="1"/>
  <c r="Q20" i="1"/>
  <c r="R20" i="1" s="1"/>
  <c r="Q21" i="1"/>
  <c r="R21" i="1" s="1"/>
  <c r="Q13" i="1"/>
  <c r="R13" i="1" s="1"/>
  <c r="Q23" i="1"/>
  <c r="R23" i="1" s="1"/>
  <c r="Q10" i="1"/>
  <c r="Q11" i="1"/>
  <c r="Q12" i="1"/>
  <c r="R12" i="1" s="1"/>
  <c r="Q14" i="1"/>
  <c r="R14" i="1" s="1"/>
  <c r="Q24" i="1"/>
  <c r="R24" i="1" s="1"/>
  <c r="Q15" i="1"/>
  <c r="R15" i="1" s="1"/>
  <c r="Q25" i="1"/>
  <c r="R25" i="1" s="1"/>
  <c r="Q6" i="1"/>
  <c r="Q5" i="1"/>
  <c r="AL10" i="27"/>
  <c r="AL14" i="27"/>
  <c r="AL4" i="27"/>
  <c r="AL6" i="27"/>
  <c r="AL5" i="27"/>
  <c r="AL12" i="27"/>
  <c r="AI10" i="84"/>
  <c r="AI12" i="84"/>
  <c r="AI13" i="84"/>
  <c r="AI5" i="84"/>
  <c r="AI11" i="84"/>
  <c r="AI4" i="84"/>
  <c r="AI15" i="84"/>
  <c r="AI14" i="84"/>
  <c r="AI6" i="84"/>
  <c r="AI7" i="84"/>
  <c r="AI8" i="84"/>
  <c r="AI16" i="84"/>
  <c r="AI9" i="84"/>
  <c r="AI3" i="84"/>
  <c r="AL7" i="27"/>
  <c r="AR16" i="27"/>
  <c r="U4" i="85"/>
  <c r="U12" i="85"/>
  <c r="T8" i="27"/>
  <c r="AP8" i="27" s="1"/>
  <c r="T5" i="27"/>
  <c r="T10" i="27"/>
  <c r="T4" i="27"/>
  <c r="T9" i="27"/>
  <c r="T12" i="27"/>
  <c r="T11" i="27"/>
  <c r="T14" i="27"/>
  <c r="T7" i="27"/>
  <c r="U5" i="85"/>
  <c r="U7" i="85"/>
  <c r="U11" i="85"/>
  <c r="U10" i="85"/>
  <c r="U13" i="85"/>
  <c r="U6" i="85"/>
  <c r="U8" i="85"/>
  <c r="U9" i="85"/>
  <c r="U3" i="85"/>
  <c r="R16" i="1" l="1"/>
  <c r="R11" i="1"/>
  <c r="R10" i="1"/>
  <c r="R7" i="1"/>
  <c r="AP12" i="27"/>
  <c r="AR7" i="27"/>
  <c r="AR10" i="27"/>
  <c r="AP10" i="27"/>
  <c r="AR8" i="27"/>
  <c r="AR9" i="27"/>
  <c r="AN11" i="27"/>
  <c r="AN9" i="27"/>
  <c r="AP6" i="27"/>
  <c r="AN8" i="27"/>
  <c r="AR14" i="27"/>
  <c r="AP14" i="27"/>
  <c r="R6" i="1"/>
  <c r="R5" i="1"/>
  <c r="AP16" i="27"/>
  <c r="AR6" i="27"/>
  <c r="AR4" i="27"/>
  <c r="AP9" i="27"/>
  <c r="AR13" i="27"/>
  <c r="AR12" i="27"/>
  <c r="AP13" i="27"/>
  <c r="AR11" i="27"/>
  <c r="AP11" i="27"/>
  <c r="AN12" i="27" l="1"/>
  <c r="AP5" i="27"/>
  <c r="AN14" i="27"/>
  <c r="AP7" i="27"/>
  <c r="AP4" i="27"/>
  <c r="AR5" i="27" s="1"/>
  <c r="AN4" i="27"/>
  <c r="AN10" i="27"/>
  <c r="AN13" i="27"/>
  <c r="AN6" i="27"/>
  <c r="AN5" i="27"/>
  <c r="AN7" i="2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<sst xmlns="http://schemas.openxmlformats.org/spreadsheetml/2006/main" count="3953" uniqueCount="279">
  <si>
    <t xml:space="preserve">STARTER: </t>
  </si>
  <si>
    <t>LØP NR:</t>
  </si>
  <si>
    <t>DATO:</t>
  </si>
  <si>
    <t>kom.</t>
  </si>
  <si>
    <t>Seil nr.</t>
  </si>
  <si>
    <t>Eier</t>
  </si>
  <si>
    <t>Tlf</t>
  </si>
  <si>
    <t>Båttype</t>
  </si>
  <si>
    <t>Navn</t>
  </si>
  <si>
    <t>NOR tall til start i dag</t>
  </si>
  <si>
    <t>Start kl.</t>
  </si>
  <si>
    <t>Mål kl.</t>
  </si>
  <si>
    <t>Anv.tid t.m.s.</t>
  </si>
  <si>
    <t>Anv. tid (s)</t>
  </si>
  <si>
    <t>Korr. tid(s)</t>
  </si>
  <si>
    <t>Plass</t>
  </si>
  <si>
    <t>Tirsdagsseilaser</t>
  </si>
  <si>
    <t>sett inn NOR R</t>
  </si>
  <si>
    <t>Smiling</t>
  </si>
  <si>
    <t>Espen Borge</t>
  </si>
  <si>
    <t>92 60 63 20</t>
  </si>
  <si>
    <t>Hanse 355</t>
  </si>
  <si>
    <t>Manora</t>
  </si>
  <si>
    <t>Traveling first clas</t>
  </si>
  <si>
    <t>Slim</t>
  </si>
  <si>
    <t>Bjørn-Bjørn E.-Marte</t>
  </si>
  <si>
    <t>91 58 64 10</t>
  </si>
  <si>
    <t>Two Bears</t>
  </si>
  <si>
    <t>Bjørn Gustavsen</t>
  </si>
  <si>
    <t>Dufour 365</t>
  </si>
  <si>
    <t>Tobica 2</t>
  </si>
  <si>
    <t>Ole G Bjønnes</t>
  </si>
  <si>
    <t>Hallberg-Rassy 372</t>
  </si>
  <si>
    <t>IL II</t>
  </si>
  <si>
    <t>Stephen Edwardsen</t>
  </si>
  <si>
    <t>Elan 333</t>
  </si>
  <si>
    <t>Trigger</t>
  </si>
  <si>
    <t>David Jensen</t>
  </si>
  <si>
    <t>Bavaria 46</t>
  </si>
  <si>
    <t>Mirasol II</t>
  </si>
  <si>
    <t>Haakon Seeberg</t>
  </si>
  <si>
    <t>959 04 772</t>
  </si>
  <si>
    <t>First 36,7</t>
  </si>
  <si>
    <t>Felicia</t>
  </si>
  <si>
    <t>Carl Roar Aamli</t>
  </si>
  <si>
    <t>9961 26 95</t>
  </si>
  <si>
    <t>First 40.7</t>
  </si>
  <si>
    <t>Rocket Dog</t>
  </si>
  <si>
    <t>Bavaria 38</t>
  </si>
  <si>
    <t>Gunnar Hogsrød</t>
  </si>
  <si>
    <t>Ronald Andreassen</t>
  </si>
  <si>
    <t>415 00 625</t>
  </si>
  <si>
    <t>Hanse 370</t>
  </si>
  <si>
    <t>Bjarne Aamli</t>
  </si>
  <si>
    <t>Dione</t>
  </si>
  <si>
    <t>Oseanis 34</t>
  </si>
  <si>
    <t>970 62 306</t>
  </si>
  <si>
    <t xml:space="preserve">Geir Marthinsen </t>
  </si>
  <si>
    <t>934 40 340</t>
  </si>
  <si>
    <t>Maxi Fenix 28</t>
  </si>
  <si>
    <t>Høstcup</t>
  </si>
  <si>
    <t>Sommercup</t>
  </si>
  <si>
    <t>Vårcup</t>
  </si>
  <si>
    <t>Bjørn Arild Rydtun</t>
  </si>
  <si>
    <t>Express</t>
  </si>
  <si>
    <t>Wilhelm Preus</t>
  </si>
  <si>
    <t>Sum 6 av 10</t>
  </si>
  <si>
    <t>Ove Størholt</t>
  </si>
  <si>
    <t>93 02 17 59</t>
  </si>
  <si>
    <t>First time</t>
  </si>
  <si>
    <t>Elise Marthinsen</t>
  </si>
  <si>
    <t>93 49 96 88</t>
  </si>
  <si>
    <t>Maxi Mixer</t>
  </si>
  <si>
    <t>Vebjørn Nergård</t>
  </si>
  <si>
    <t>Karuna</t>
  </si>
  <si>
    <t>rekkefølge</t>
  </si>
  <si>
    <t>Martin Bøhle</t>
  </si>
  <si>
    <t>92217929 / 92235926</t>
  </si>
  <si>
    <t xml:space="preserve">Knut Eivind Larsen / Gunnar Skontorp </t>
  </si>
  <si>
    <t>Morten Erlandsen / Morten Gundersen / Christoffer Limkjær</t>
  </si>
  <si>
    <t>92824382 / 99725398 / 90934459</t>
  </si>
  <si>
    <t>GKSS</t>
  </si>
  <si>
    <t>Elan 37</t>
  </si>
  <si>
    <t>Sverre Tangerud</t>
  </si>
  <si>
    <t>Nybegynner</t>
  </si>
  <si>
    <t>TJØMLINGEN
sum 10</t>
  </si>
  <si>
    <t>TJØMLINGEN
10+1</t>
  </si>
  <si>
    <t>Silius</t>
  </si>
  <si>
    <t>Kjell Lauritz Thorsnes</t>
  </si>
  <si>
    <t>NOR Rating u/spinn</t>
  </si>
  <si>
    <t>NOR Rating m/spinn</t>
  </si>
  <si>
    <t>#250</t>
  </si>
  <si>
    <t>90038788 / 92241111</t>
  </si>
  <si>
    <t>Lik ORC 2021, Friflyt</t>
  </si>
  <si>
    <t>Sylvana</t>
  </si>
  <si>
    <t>Tore</t>
  </si>
  <si>
    <t>Albin Nova</t>
  </si>
  <si>
    <t>Fantasea</t>
  </si>
  <si>
    <t>Omega 30</t>
  </si>
  <si>
    <t>First Class 8</t>
  </si>
  <si>
    <t>Sum 8 sessongen</t>
  </si>
  <si>
    <t>ÅR 2024</t>
  </si>
  <si>
    <r>
      <t>Oppdatert dato</t>
    </r>
    <r>
      <rPr>
        <sz val="10"/>
        <color rgb="FFFF0000"/>
        <rFont val="Arial"/>
        <family val="2"/>
      </rPr>
      <t xml:space="preserve"> 28.04.24</t>
    </r>
    <r>
      <rPr>
        <sz val="10"/>
        <rFont val="Arial"/>
        <family val="2"/>
      </rPr>
      <t xml:space="preserve"> av Gunnar Hogsrød</t>
    </r>
  </si>
  <si>
    <t>OK 2024</t>
  </si>
  <si>
    <t>Banner 28 LR</t>
  </si>
  <si>
    <t>Magikarp</t>
  </si>
  <si>
    <t>Mangler</t>
  </si>
  <si>
    <t>lik båt i NorR (NN og Livlig)</t>
  </si>
  <si>
    <t>Svanen</t>
  </si>
  <si>
    <t xml:space="preserve">NOR Short </t>
  </si>
  <si>
    <t>Lik båt ORC 2023 (Havsulen)</t>
  </si>
  <si>
    <t>Lik båt ORC</t>
  </si>
  <si>
    <t>Lik båt OCR 2024 *(Brisen)</t>
  </si>
  <si>
    <t>91 76 99 73</t>
  </si>
  <si>
    <t>48 19 08 67</t>
  </si>
  <si>
    <t>90 93 68 88</t>
  </si>
  <si>
    <t>91 74 70 27</t>
  </si>
  <si>
    <t>91 35 70 59</t>
  </si>
  <si>
    <t>95 03 17 01</t>
  </si>
  <si>
    <t>93 49 95 75</t>
  </si>
  <si>
    <t>Fryd</t>
  </si>
  <si>
    <t>Skvalpe</t>
  </si>
  <si>
    <t>na</t>
  </si>
  <si>
    <t>Sander Tangerud
Sverre Tangerud</t>
  </si>
  <si>
    <t>DNF</t>
  </si>
  <si>
    <t>Morten Erlandsen Christoffer Limkjær</t>
  </si>
  <si>
    <t>Ove Størholt
Erik Gurmark</t>
  </si>
  <si>
    <t xml:space="preserve">Knut Eivind Larsen
Gunnar Skontorp </t>
  </si>
  <si>
    <t>Eventuell protest</t>
  </si>
  <si>
    <t>IOR</t>
  </si>
  <si>
    <t>Parolen</t>
  </si>
  <si>
    <t xml:space="preserve">Starter: </t>
  </si>
  <si>
    <t>Løp:</t>
  </si>
  <si>
    <t>Juhuuu</t>
  </si>
  <si>
    <t>Plassering</t>
  </si>
  <si>
    <t>Plassering¨</t>
  </si>
  <si>
    <t>Dato:</t>
  </si>
  <si>
    <t>12 - Parolen</t>
  </si>
  <si>
    <t xml:space="preserve"> Tjøme rundt</t>
  </si>
  <si>
    <t>Lange-skjær BB</t>
  </si>
  <si>
    <t>Ratet år</t>
  </si>
  <si>
    <t>Cognac</t>
  </si>
  <si>
    <t>Antall tirsdag</t>
  </si>
  <si>
    <t>Antall
totalt</t>
  </si>
  <si>
    <t>Lillebuktpokalen deles ut for best av 3 regattaer gjennom Tenviksundet</t>
  </si>
  <si>
    <t>Ove Størholt (start fra båt)</t>
  </si>
  <si>
    <t>Poeng</t>
  </si>
  <si>
    <t>Stephen Edvardsen</t>
  </si>
  <si>
    <t/>
  </si>
  <si>
    <t>Kjell Lauritz Thorsnes
Mads Brubak
Anders Øilo Marcussen</t>
  </si>
  <si>
    <t>El Nino</t>
  </si>
  <si>
    <t>Tjømlingen</t>
  </si>
  <si>
    <t>År</t>
  </si>
  <si>
    <t>Båt</t>
  </si>
  <si>
    <t>Mannskap</t>
  </si>
  <si>
    <t>Lillebuktpokalen</t>
  </si>
  <si>
    <t>Tobica</t>
  </si>
  <si>
    <t>ViTo</t>
  </si>
  <si>
    <t>TwoBears</t>
  </si>
  <si>
    <t>Bjørn, Bjørn og Marthe</t>
  </si>
  <si>
    <t>Tore Johnsen
Alf Rune Johnsen</t>
  </si>
  <si>
    <t>Ikke utdelt</t>
  </si>
  <si>
    <t>Travelling First Class</t>
  </si>
  <si>
    <t>Knut Eivind Larsen
Gunnar Skontorp</t>
  </si>
  <si>
    <t>Sverre Tangerud
Sander Tangerud</t>
  </si>
  <si>
    <t>Gåsøpokalen</t>
  </si>
  <si>
    <t>Dancing Queen</t>
  </si>
  <si>
    <t>Knut Eivind Larsen</t>
  </si>
  <si>
    <t>Travelling First Clas</t>
  </si>
  <si>
    <t>Knut Eivind Larsen
Gunnar Skåntorp</t>
  </si>
  <si>
    <t>First Time</t>
  </si>
  <si>
    <t>Erik Gurmark
Kjell Rune Magdahl
Ove Størholt</t>
  </si>
  <si>
    <t>NOR12245</t>
  </si>
  <si>
    <t>NOR5828</t>
  </si>
  <si>
    <t>NOR10482</t>
  </si>
  <si>
    <t>NOR11168</t>
  </si>
  <si>
    <t>NOR16339</t>
  </si>
  <si>
    <t>NOR6809</t>
  </si>
  <si>
    <t>NOR13910</t>
  </si>
  <si>
    <t>NOR7342</t>
  </si>
  <si>
    <t>NOR4711</t>
  </si>
  <si>
    <t>NOR10742</t>
  </si>
  <si>
    <t>NOR15551</t>
  </si>
  <si>
    <t>NOR9801</t>
  </si>
  <si>
    <t>NOR6917</t>
  </si>
  <si>
    <t>NOR85</t>
  </si>
  <si>
    <t>+47 41500625</t>
  </si>
  <si>
    <t>+47 90936888</t>
  </si>
  <si>
    <t>+47 48190867</t>
  </si>
  <si>
    <t>Steinar Andreas Thon</t>
  </si>
  <si>
    <t>+47 46662305</t>
  </si>
  <si>
    <t>+47 93030677</t>
  </si>
  <si>
    <t>+47 91747027</t>
  </si>
  <si>
    <t xml:space="preserve">Stephen Edwardsen </t>
  </si>
  <si>
    <t>+47 91357059</t>
  </si>
  <si>
    <t>+47 93499575</t>
  </si>
  <si>
    <t>Gustav Sletsjøe</t>
  </si>
  <si>
    <t>+47 90993244</t>
  </si>
  <si>
    <t>Modell</t>
  </si>
  <si>
    <t>Merke</t>
  </si>
  <si>
    <t>Hanse</t>
  </si>
  <si>
    <t>370e</t>
  </si>
  <si>
    <t>First</t>
  </si>
  <si>
    <t>Class 8</t>
  </si>
  <si>
    <t>Elan</t>
  </si>
  <si>
    <t>37</t>
  </si>
  <si>
    <t>Bavaria</t>
  </si>
  <si>
    <t>37 Cruiser</t>
  </si>
  <si>
    <t>Dufour</t>
  </si>
  <si>
    <t>265 Grande Large</t>
  </si>
  <si>
    <t>Beneteau</t>
  </si>
  <si>
    <t>Platu 25</t>
  </si>
  <si>
    <t>Halvtonner, One Off</t>
  </si>
  <si>
    <t>38</t>
  </si>
  <si>
    <t>Hallberg Rassy</t>
  </si>
  <si>
    <t>372</t>
  </si>
  <si>
    <t>333</t>
  </si>
  <si>
    <t>325</t>
  </si>
  <si>
    <t>J-Boat</t>
  </si>
  <si>
    <t>111</t>
  </si>
  <si>
    <t>Shadowfax</t>
  </si>
  <si>
    <t>Babaluba</t>
  </si>
  <si>
    <t>Tobica2</t>
  </si>
  <si>
    <t>Polly</t>
  </si>
  <si>
    <t>+47 92824382   +47 90934459</t>
  </si>
  <si>
    <t>+47 92217929
+47 92235926</t>
  </si>
  <si>
    <t>+47 93021759
+47 92898434</t>
  </si>
  <si>
    <t>Gunnar Hogsrød
Stian Hogsrød</t>
  </si>
  <si>
    <t>+47 95031701
+47 99484629</t>
  </si>
  <si>
    <t>+47 93030679</t>
  </si>
  <si>
    <t>2026</t>
  </si>
  <si>
    <t>NOR Rating
Club</t>
  </si>
  <si>
    <t>NOR Rating 
Club NS</t>
  </si>
  <si>
    <t>NOR Rating
Club DH</t>
  </si>
  <si>
    <t>Dagens rating</t>
  </si>
  <si>
    <t>Valgt
rating</t>
  </si>
  <si>
    <t>2025</t>
  </si>
  <si>
    <t>2020</t>
  </si>
  <si>
    <t>Rating år</t>
  </si>
  <si>
    <t>Kopier innhold fra hovedark</t>
  </si>
  <si>
    <t>Tjøme rundt</t>
  </si>
  <si>
    <t>Langeskjær om babord</t>
  </si>
  <si>
    <t>Cup-sammendrag 2026</t>
  </si>
  <si>
    <t>Lillebuktpokalen 2026</t>
  </si>
  <si>
    <t>Gåsøpokalen 2026</t>
  </si>
  <si>
    <t>NOR9049</t>
  </si>
  <si>
    <t>+47 90038788
+47 92241111</t>
  </si>
  <si>
    <t>311</t>
  </si>
  <si>
    <t>Mamba</t>
  </si>
  <si>
    <t>Starter</t>
  </si>
  <si>
    <t>Morten Erlandsen 
Christoffer Limkjær</t>
  </si>
  <si>
    <t>3 (avkortet)</t>
  </si>
  <si>
    <t>10E (respitt)</t>
  </si>
  <si>
    <t>+47 93021759</t>
  </si>
  <si>
    <t>Bjørn Gustavsen (+47 90936888)</t>
  </si>
  <si>
    <t>Morten Erlandsen (+47 92824382)</t>
  </si>
  <si>
    <t>Mandag</t>
  </si>
  <si>
    <t>Gunnar Hogsrød (+47 95031701)</t>
  </si>
  <si>
    <t>Kjell Lauritz Thorsnes (+47 48190867)</t>
  </si>
  <si>
    <t>Løp 15, Tønsberg Brygge, respitt A</t>
  </si>
  <si>
    <t>Sum3 av 4</t>
  </si>
  <si>
    <t>Erik Gurmark (start fra båt)</t>
  </si>
  <si>
    <t>11c (respitt)</t>
  </si>
  <si>
    <t>4B m. Stopp etter 60 min</t>
  </si>
  <si>
    <t>Ove Størholt (+47 93021759)</t>
  </si>
  <si>
    <t>Egentlig Hermine</t>
  </si>
  <si>
    <t>7D (respitt)</t>
  </si>
  <si>
    <t>7D ((respitt)</t>
  </si>
  <si>
    <t>Seilte Hermine</t>
  </si>
  <si>
    <t>Gustav Sletsjøe (+47 90993244)</t>
  </si>
  <si>
    <t>Flirt IV</t>
  </si>
  <si>
    <t>Restaurert</t>
  </si>
  <si>
    <t>Treseiler</t>
  </si>
  <si>
    <t>??</t>
  </si>
  <si>
    <t>Manglet rating</t>
  </si>
  <si>
    <t>DNF (spinnaker i vannet)</t>
  </si>
  <si>
    <t>Sverre Tangerud (start fra båt)</t>
  </si>
  <si>
    <t>Til Tønsberg</t>
  </si>
  <si>
    <t>Tommy Gundersen &amp; Alexander Harm-Christensen (IOR)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</si>
</sst>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&lt;=99999999]##_ ##_ ##_ ##;\(\+##\)_ ##_ ##_ ##_ ##"/>
    <numFmt numFmtId="165" formatCode="0.0000"/>
    <numFmt numFmtId="166" formatCode="0.000"/>
    <numFmt numFmtId="167" formatCode="0.0"/>
    <numFmt numFmtId="168" formatCode="hh:mm:ss;@"/>
    <numFmt numFmtId="169" formatCode="0.0000_);\(0.0000\)"/>
    <numFmt numFmtId="170" formatCode="d\.\ mmm"/>
  </numFmts>
  <fonts count="3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2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rgb="FF222222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79998168889431442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364">
    <xf numFmtId="0" fontId="0" fillId="0" borderId="0" xfId="0"/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2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166" fontId="2" fillId="0" borderId="11" xfId="0" applyNumberFormat="1" applyFont="1" applyBorder="1" applyAlignment="1">
      <alignment vertical="center"/>
    </xf>
    <xf numFmtId="1" fontId="2" fillId="0" borderId="13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17" fontId="2" fillId="0" borderId="10" xfId="0" applyNumberFormat="1" applyFont="1" applyBorder="1" applyAlignment="1" applyProtection="1">
      <alignment horizontal="left" vertical="top"/>
      <protection locked="0"/>
    </xf>
    <xf numFmtId="168" fontId="2" fillId="0" borderId="11" xfId="0" applyNumberFormat="1" applyFont="1" applyBorder="1" applyAlignment="1" applyProtection="1">
      <alignment vertical="center"/>
      <protection locked="0"/>
    </xf>
    <xf numFmtId="168" fontId="2" fillId="0" borderId="11" xfId="0" applyNumberFormat="1" applyFont="1" applyBorder="1" applyAlignment="1">
      <alignment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16" fontId="11" fillId="6" borderId="1" xfId="0" applyNumberFormat="1" applyFont="1" applyFill="1" applyBorder="1" applyAlignment="1" applyProtection="1">
      <alignment horizontal="left" vertical="top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2" xfId="0" applyFont="1" applyFill="1" applyBorder="1" applyAlignment="1" applyProtection="1">
      <alignment horizontal="left" vertical="center"/>
      <protection locked="0"/>
    </xf>
    <xf numFmtId="164" fontId="16" fillId="6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right" vertical="center" wrapText="1"/>
      <protection locked="0"/>
    </xf>
    <xf numFmtId="0" fontId="10" fillId="7" borderId="7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vertical="center" wrapText="1"/>
      <protection locked="0"/>
    </xf>
    <xf numFmtId="0" fontId="17" fillId="6" borderId="8" xfId="0" applyFont="1" applyFill="1" applyBorder="1" applyAlignment="1" applyProtection="1">
      <alignment horizontal="left" vertical="top"/>
      <protection locked="0"/>
    </xf>
    <xf numFmtId="0" fontId="17" fillId="6" borderId="9" xfId="0" applyFont="1" applyFill="1" applyBorder="1" applyAlignment="1" applyProtection="1">
      <alignment horizontal="left" vertical="top"/>
      <protection locked="0"/>
    </xf>
    <xf numFmtId="0" fontId="17" fillId="6" borderId="0" xfId="0" applyFont="1" applyFill="1" applyAlignment="1" applyProtection="1">
      <alignment horizontal="left" vertical="center"/>
      <protection locked="0"/>
    </xf>
    <xf numFmtId="164" fontId="17" fillId="6" borderId="3" xfId="0" applyNumberFormat="1" applyFont="1" applyFill="1" applyBorder="1" applyAlignment="1" applyProtection="1">
      <alignment horizontal="center" vertical="center"/>
      <protection locked="0"/>
    </xf>
    <xf numFmtId="0" fontId="17" fillId="6" borderId="3" xfId="0" applyFont="1" applyFill="1" applyBorder="1" applyAlignment="1" applyProtection="1">
      <alignment horizontal="left" vertical="center"/>
      <protection locked="0"/>
    </xf>
    <xf numFmtId="0" fontId="17" fillId="6" borderId="3" xfId="0" applyFont="1" applyFill="1" applyBorder="1" applyAlignment="1" applyProtection="1">
      <alignment horizontal="center" vertical="center"/>
      <protection locked="0"/>
    </xf>
    <xf numFmtId="0" fontId="18" fillId="7" borderId="3" xfId="0" applyFont="1" applyFill="1" applyBorder="1" applyAlignment="1" applyProtection="1">
      <alignment horizontal="left" vertical="center"/>
      <protection locked="0"/>
    </xf>
    <xf numFmtId="21" fontId="19" fillId="6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164" fontId="4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165" fontId="2" fillId="7" borderId="11" xfId="0" applyNumberFormat="1" applyFont="1" applyFill="1" applyBorder="1" applyAlignment="1" applyProtection="1">
      <alignment horizontal="center" vertical="center"/>
      <protection locked="0"/>
    </xf>
    <xf numFmtId="165" fontId="2" fillId="7" borderId="14" xfId="0" applyNumberFormat="1" applyFont="1" applyFill="1" applyBorder="1" applyAlignment="1" applyProtection="1">
      <alignment horizontal="center" vertical="center"/>
      <protection locked="0"/>
    </xf>
    <xf numFmtId="165" fontId="14" fillId="5" borderId="14" xfId="0" applyNumberFormat="1" applyFont="1" applyFill="1" applyBorder="1" applyAlignment="1" applyProtection="1">
      <alignment vertical="center"/>
      <protection locked="0"/>
    </xf>
    <xf numFmtId="0" fontId="12" fillId="4" borderId="12" xfId="0" applyFont="1" applyFill="1" applyBorder="1" applyAlignment="1">
      <alignment horizontal="left" vertical="top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4" fontId="20" fillId="0" borderId="11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165" fontId="8" fillId="7" borderId="11" xfId="0" applyNumberFormat="1" applyFont="1" applyFill="1" applyBorder="1" applyAlignment="1" applyProtection="1">
      <alignment horizontal="center" vertical="center"/>
      <protection locked="0"/>
    </xf>
    <xf numFmtId="165" fontId="14" fillId="5" borderId="11" xfId="0" applyNumberFormat="1" applyFont="1" applyFill="1" applyBorder="1" applyAlignment="1" applyProtection="1">
      <alignment vertical="center"/>
      <protection locked="0"/>
    </xf>
    <xf numFmtId="0" fontId="2" fillId="8" borderId="12" xfId="0" applyFont="1" applyFill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164" fontId="4" fillId="0" borderId="11" xfId="0" applyNumberFormat="1" applyFont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left" vertical="top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164" fontId="4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vertical="center"/>
      <protection locked="0"/>
    </xf>
    <xf numFmtId="0" fontId="2" fillId="10" borderId="12" xfId="0" applyFont="1" applyFill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165" fontId="2" fillId="10" borderId="11" xfId="0" applyNumberFormat="1" applyFont="1" applyFill="1" applyBorder="1" applyAlignment="1" applyProtection="1">
      <alignment horizontal="center" vertical="center"/>
      <protection locked="0"/>
    </xf>
    <xf numFmtId="164" fontId="4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64" fontId="4" fillId="0" borderId="11" xfId="0" applyNumberFormat="1" applyFont="1" applyBorder="1" applyAlignment="1" applyProtection="1">
      <alignment horizontal="center" vertical="center"/>
      <protection locked="0"/>
    </xf>
    <xf numFmtId="0" fontId="2" fillId="11" borderId="12" xfId="0" applyFont="1" applyFill="1" applyBorder="1" applyAlignment="1" applyProtection="1">
      <alignment horizontal="left" vertical="top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167" fontId="2" fillId="0" borderId="11" xfId="0" applyNumberFormat="1" applyFont="1" applyBorder="1" applyAlignment="1" applyProtection="1">
      <alignment vertical="center"/>
      <protection locked="0"/>
    </xf>
    <xf numFmtId="0" fontId="12" fillId="11" borderId="12" xfId="0" applyFont="1" applyFill="1" applyBorder="1" applyAlignment="1">
      <alignment horizontal="left" vertical="top"/>
    </xf>
    <xf numFmtId="165" fontId="13" fillId="7" borderId="11" xfId="0" applyNumberFormat="1" applyFont="1" applyFill="1" applyBorder="1" applyAlignment="1" applyProtection="1">
      <alignment horizontal="center" vertical="center"/>
      <protection locked="0"/>
    </xf>
    <xf numFmtId="17" fontId="2" fillId="10" borderId="12" xfId="0" applyNumberFormat="1" applyFont="1" applyFill="1" applyBorder="1" applyAlignment="1" applyProtection="1">
      <alignment horizontal="left" vertical="top"/>
      <protection locked="0"/>
    </xf>
    <xf numFmtId="165" fontId="13" fillId="10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2" fillId="0" borderId="11" xfId="0" applyFont="1" applyBorder="1"/>
    <xf numFmtId="0" fontId="21" fillId="0" borderId="11" xfId="0" applyFont="1" applyBorder="1" applyAlignment="1">
      <alignment horizontal="center"/>
    </xf>
    <xf numFmtId="0" fontId="13" fillId="7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1" xfId="0" applyFont="1" applyBorder="1"/>
    <xf numFmtId="0" fontId="13" fillId="10" borderId="1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top"/>
    </xf>
    <xf numFmtId="165" fontId="14" fillId="0" borderId="11" xfId="0" applyNumberFormat="1" applyFont="1" applyBorder="1" applyAlignment="1" applyProtection="1">
      <alignment vertical="center"/>
      <protection locked="0"/>
    </xf>
    <xf numFmtId="168" fontId="14" fillId="0" borderId="11" xfId="0" applyNumberFormat="1" applyFont="1" applyBorder="1"/>
    <xf numFmtId="0" fontId="14" fillId="0" borderId="13" xfId="0" applyFont="1" applyBorder="1" applyAlignment="1">
      <alignment horizontal="center"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6" fillId="0" borderId="17" xfId="0" applyFont="1" applyBorder="1"/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Border="1" applyAlignment="1" applyProtection="1">
      <alignment horizontal="center" vertical="center" wrapText="1"/>
      <protection locked="0"/>
    </xf>
    <xf numFmtId="0" fontId="25" fillId="0" borderId="17" xfId="0" applyFont="1" applyBorder="1"/>
    <xf numFmtId="0" fontId="4" fillId="0" borderId="17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/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5" fillId="0" borderId="18" xfId="0" applyFont="1" applyBorder="1"/>
    <xf numFmtId="0" fontId="5" fillId="0" borderId="20" xfId="0" applyFont="1" applyBorder="1" applyAlignment="1">
      <alignment horizontal="center" vertical="center"/>
    </xf>
    <xf numFmtId="16" fontId="5" fillId="2" borderId="19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 applyProtection="1">
      <alignment horizontal="left" vertical="center"/>
      <protection locked="0"/>
    </xf>
    <xf numFmtId="14" fontId="26" fillId="0" borderId="17" xfId="0" applyNumberFormat="1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>
      <alignment horizontal="left" vertical="center"/>
    </xf>
    <xf numFmtId="14" fontId="28" fillId="0" borderId="17" xfId="0" applyNumberFormat="1" applyFont="1" applyBorder="1" applyAlignment="1" applyProtection="1">
      <alignment horizontal="left" vertical="center"/>
      <protection locked="0"/>
    </xf>
    <xf numFmtId="2" fontId="27" fillId="0" borderId="17" xfId="0" applyNumberFormat="1" applyFont="1" applyBorder="1" applyAlignment="1" applyProtection="1">
      <alignment horizontal="left" vertical="center"/>
      <protection locked="0"/>
    </xf>
    <xf numFmtId="2" fontId="26" fillId="0" borderId="17" xfId="0" applyNumberFormat="1" applyFont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2" fontId="3" fillId="0" borderId="17" xfId="0" applyNumberFormat="1" applyFont="1" applyBorder="1" applyAlignment="1" applyProtection="1">
      <alignment horizontal="center" vertical="center" wrapText="1"/>
      <protection locked="0"/>
    </xf>
    <xf numFmtId="2" fontId="3" fillId="0" borderId="17" xfId="0" applyNumberFormat="1" applyFont="1" applyBorder="1" applyAlignment="1" applyProtection="1">
      <alignment horizontal="left" vertical="center" wrapText="1"/>
      <protection locked="0"/>
    </xf>
    <xf numFmtId="168" fontId="4" fillId="0" borderId="17" xfId="0" applyNumberFormat="1" applyFont="1" applyBorder="1" applyAlignment="1" applyProtection="1">
      <alignment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left" vertical="center"/>
      <protection locked="0"/>
    </xf>
    <xf numFmtId="165" fontId="25" fillId="0" borderId="17" xfId="0" applyNumberFormat="1" applyFont="1" applyBorder="1"/>
    <xf numFmtId="0" fontId="25" fillId="0" borderId="17" xfId="0" applyFont="1" applyBorder="1" applyAlignment="1">
      <alignment horizontal="left" vertical="center"/>
    </xf>
    <xf numFmtId="9" fontId="25" fillId="0" borderId="17" xfId="1" applyFont="1" applyFill="1" applyBorder="1" applyAlignment="1"/>
    <xf numFmtId="169" fontId="23" fillId="12" borderId="17" xfId="0" applyNumberFormat="1" applyFont="1" applyFill="1" applyBorder="1" applyAlignment="1">
      <alignment horizontal="center" vertical="center"/>
    </xf>
    <xf numFmtId="169" fontId="20" fillId="12" borderId="17" xfId="0" applyNumberFormat="1" applyFont="1" applyFill="1" applyBorder="1" applyAlignment="1" applyProtection="1">
      <alignment horizontal="center" vertical="center"/>
      <protection locked="0"/>
    </xf>
    <xf numFmtId="165" fontId="23" fillId="0" borderId="17" xfId="0" applyNumberFormat="1" applyFont="1" applyBorder="1"/>
    <xf numFmtId="0" fontId="23" fillId="0" borderId="17" xfId="0" applyFont="1" applyBorder="1"/>
    <xf numFmtId="0" fontId="25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right" vertical="center"/>
    </xf>
    <xf numFmtId="169" fontId="20" fillId="12" borderId="17" xfId="0" applyNumberFormat="1" applyFont="1" applyFill="1" applyBorder="1" applyAlignment="1">
      <alignment horizontal="center" vertical="center"/>
    </xf>
    <xf numFmtId="168" fontId="25" fillId="0" borderId="17" xfId="0" applyNumberFormat="1" applyFont="1" applyBorder="1"/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vertical="center"/>
    </xf>
    <xf numFmtId="0" fontId="5" fillId="16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7" xfId="0" applyFill="1" applyBorder="1" applyAlignment="1">
      <alignment vertical="center" wrapText="1"/>
    </xf>
    <xf numFmtId="0" fontId="0" fillId="16" borderId="17" xfId="0" applyFill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17" borderId="17" xfId="0" applyFont="1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7" borderId="17" xfId="0" applyFill="1" applyBorder="1" applyAlignment="1">
      <alignment vertical="center" wrapText="1"/>
    </xf>
    <xf numFmtId="49" fontId="20" fillId="18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49" fontId="4" fillId="18" borderId="17" xfId="0" applyNumberFormat="1" applyFont="1" applyFill="1" applyBorder="1" applyAlignment="1" applyProtection="1">
      <alignment horizontal="center" vertical="center"/>
      <protection locked="0"/>
    </xf>
    <xf numFmtId="49" fontId="25" fillId="0" borderId="17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vertical="center"/>
    </xf>
    <xf numFmtId="49" fontId="3" fillId="0" borderId="17" xfId="0" applyNumberFormat="1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14" fontId="3" fillId="0" borderId="17" xfId="0" applyNumberFormat="1" applyFont="1" applyBorder="1" applyAlignment="1" applyProtection="1">
      <alignment horizontal="left" vertical="center"/>
      <protection locked="0"/>
    </xf>
    <xf numFmtId="14" fontId="30" fillId="0" borderId="17" xfId="0" applyNumberFormat="1" applyFont="1" applyBorder="1" applyAlignment="1" applyProtection="1">
      <alignment horizontal="left" vertical="center"/>
      <protection locked="0"/>
    </xf>
    <xf numFmtId="2" fontId="4" fillId="0" borderId="17" xfId="0" applyNumberFormat="1" applyFont="1" applyBorder="1" applyAlignment="1" applyProtection="1">
      <alignment horizontal="left" vertical="center"/>
      <protection locked="0"/>
    </xf>
    <xf numFmtId="2" fontId="3" fillId="0" borderId="17" xfId="0" applyNumberFormat="1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>
      <alignment horizontal="left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49" fontId="23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/>
    </xf>
    <xf numFmtId="49" fontId="23" fillId="0" borderId="17" xfId="0" applyNumberFormat="1" applyFont="1" applyBorder="1" applyAlignment="1">
      <alignment horizontal="left" vertical="center"/>
    </xf>
    <xf numFmtId="49" fontId="23" fillId="0" borderId="17" xfId="0" applyNumberFormat="1" applyFont="1" applyBorder="1" applyAlignment="1">
      <alignment horizontal="center" vertical="center"/>
    </xf>
    <xf numFmtId="14" fontId="26" fillId="0" borderId="18" xfId="0" applyNumberFormat="1" applyFont="1" applyBorder="1" applyAlignment="1" applyProtection="1">
      <alignment horizontal="left" vertical="center"/>
      <protection locked="0"/>
    </xf>
    <xf numFmtId="0" fontId="27" fillId="0" borderId="18" xfId="0" applyFont="1" applyBorder="1" applyAlignment="1" applyProtection="1">
      <alignment horizontal="left" vertical="center"/>
      <protection locked="0"/>
    </xf>
    <xf numFmtId="0" fontId="26" fillId="0" borderId="18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>
      <alignment horizontal="left" vertical="center"/>
    </xf>
    <xf numFmtId="14" fontId="28" fillId="0" borderId="18" xfId="0" applyNumberFormat="1" applyFont="1" applyBorder="1" applyAlignment="1" applyProtection="1">
      <alignment horizontal="left" vertical="center"/>
      <protection locked="0"/>
    </xf>
    <xf numFmtId="2" fontId="27" fillId="0" borderId="18" xfId="0" applyNumberFormat="1" applyFont="1" applyBorder="1" applyAlignment="1" applyProtection="1">
      <alignment horizontal="left" vertical="center"/>
      <protection locked="0"/>
    </xf>
    <xf numFmtId="2" fontId="26" fillId="0" borderId="18" xfId="0" applyNumberFormat="1" applyFont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left" vertical="center"/>
      <protection locked="0"/>
    </xf>
    <xf numFmtId="0" fontId="26" fillId="0" borderId="21" xfId="0" applyFont="1" applyBorder="1" applyAlignment="1" applyProtection="1">
      <alignment horizontal="left" vertical="center"/>
      <protection locked="0"/>
    </xf>
    <xf numFmtId="0" fontId="27" fillId="0" borderId="21" xfId="0" applyFont="1" applyBorder="1" applyAlignment="1" applyProtection="1">
      <alignment horizontal="left" vertical="center"/>
      <protection locked="0"/>
    </xf>
    <xf numFmtId="14" fontId="26" fillId="0" borderId="21" xfId="0" applyNumberFormat="1" applyFont="1" applyBorder="1" applyAlignment="1" applyProtection="1">
      <alignment horizontal="left" vertical="center"/>
      <protection locked="0"/>
    </xf>
    <xf numFmtId="0" fontId="14" fillId="0" borderId="21" xfId="0" applyFont="1" applyBorder="1" applyAlignment="1">
      <alignment horizontal="left" vertical="center"/>
    </xf>
    <xf numFmtId="14" fontId="28" fillId="0" borderId="21" xfId="0" applyNumberFormat="1" applyFont="1" applyBorder="1" applyAlignment="1" applyProtection="1">
      <alignment horizontal="left" vertical="center"/>
      <protection locked="0"/>
    </xf>
    <xf numFmtId="2" fontId="27" fillId="0" borderId="21" xfId="0" applyNumberFormat="1" applyFont="1" applyBorder="1" applyAlignment="1" applyProtection="1">
      <alignment horizontal="left" vertical="center"/>
      <protection locked="0"/>
    </xf>
    <xf numFmtId="2" fontId="26" fillId="0" borderId="21" xfId="0" applyNumberFormat="1" applyFont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vertical="center"/>
    </xf>
    <xf numFmtId="0" fontId="23" fillId="0" borderId="21" xfId="0" applyFont="1" applyBorder="1" applyAlignment="1">
      <alignment horizontal="right" vertical="center"/>
    </xf>
    <xf numFmtId="0" fontId="23" fillId="0" borderId="21" xfId="0" applyFont="1" applyBorder="1" applyAlignment="1">
      <alignment horizontal="left" vertical="center"/>
    </xf>
    <xf numFmtId="0" fontId="23" fillId="0" borderId="21" xfId="0" applyFont="1" applyBorder="1"/>
    <xf numFmtId="168" fontId="4" fillId="16" borderId="17" xfId="0" applyNumberFormat="1" applyFont="1" applyFill="1" applyBorder="1" applyAlignment="1">
      <alignment vertical="center"/>
    </xf>
    <xf numFmtId="1" fontId="4" fillId="16" borderId="17" xfId="0" applyNumberFormat="1" applyFont="1" applyFill="1" applyBorder="1" applyAlignment="1">
      <alignment horizontal="right" vertical="center"/>
    </xf>
    <xf numFmtId="2" fontId="4" fillId="16" borderId="17" xfId="0" applyNumberFormat="1" applyFont="1" applyFill="1" applyBorder="1" applyAlignment="1">
      <alignment vertical="center"/>
    </xf>
    <xf numFmtId="1" fontId="4" fillId="16" borderId="17" xfId="0" applyNumberFormat="1" applyFont="1" applyFill="1" applyBorder="1" applyAlignment="1" applyProtection="1">
      <alignment horizontal="center" vertical="center"/>
      <protection locked="0"/>
    </xf>
    <xf numFmtId="165" fontId="20" fillId="22" borderId="17" xfId="0" applyNumberFormat="1" applyFont="1" applyFill="1" applyBorder="1" applyAlignment="1">
      <alignment horizontal="center" vertical="center" wrapText="1"/>
    </xf>
    <xf numFmtId="165" fontId="23" fillId="0" borderId="17" xfId="0" applyNumberFormat="1" applyFont="1" applyBorder="1" applyAlignment="1" applyProtection="1">
      <alignment horizontal="center" vertical="center"/>
      <protection locked="0"/>
    </xf>
    <xf numFmtId="2" fontId="3" fillId="0" borderId="18" xfId="0" applyNumberFormat="1" applyFont="1" applyBorder="1" applyAlignment="1" applyProtection="1">
      <alignment horizontal="left" vertical="center" wrapText="1"/>
      <protection locked="0"/>
    </xf>
    <xf numFmtId="1" fontId="4" fillId="0" borderId="18" xfId="0" applyNumberFormat="1" applyFont="1" applyBorder="1" applyAlignment="1" applyProtection="1">
      <alignment horizontal="left" vertical="center"/>
      <protection locked="0"/>
    </xf>
    <xf numFmtId="0" fontId="23" fillId="0" borderId="18" xfId="0" applyFont="1" applyBorder="1" applyAlignment="1">
      <alignment horizontal="left" vertical="center"/>
    </xf>
    <xf numFmtId="0" fontId="25" fillId="0" borderId="20" xfId="0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20" xfId="0" applyFont="1" applyBorder="1" applyAlignment="1">
      <alignment horizontal="right" vertical="center"/>
    </xf>
    <xf numFmtId="0" fontId="26" fillId="0" borderId="10" xfId="0" applyFont="1" applyBorder="1" applyAlignment="1" applyProtection="1">
      <alignment horizontal="left" vertical="center"/>
      <protection locked="0"/>
    </xf>
    <xf numFmtId="14" fontId="26" fillId="0" borderId="10" xfId="0" applyNumberFormat="1" applyFont="1" applyBorder="1" applyAlignment="1" applyProtection="1">
      <alignment horizontal="left" vertical="center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>
      <alignment horizontal="left" vertical="center"/>
    </xf>
    <xf numFmtId="14" fontId="28" fillId="0" borderId="10" xfId="0" applyNumberFormat="1" applyFont="1" applyBorder="1" applyAlignment="1" applyProtection="1">
      <alignment horizontal="left" vertical="center"/>
      <protection locked="0"/>
    </xf>
    <xf numFmtId="2" fontId="27" fillId="0" borderId="10" xfId="0" applyNumberFormat="1" applyFont="1" applyBorder="1" applyAlignment="1" applyProtection="1">
      <alignment horizontal="left" vertical="center"/>
      <protection locked="0"/>
    </xf>
    <xf numFmtId="2" fontId="26" fillId="0" borderId="10" xfId="0" applyNumberFormat="1" applyFont="1" applyBorder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vertical="center" wrapText="1"/>
      <protection locked="0"/>
    </xf>
    <xf numFmtId="0" fontId="24" fillId="12" borderId="10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22" borderId="10" xfId="0" applyFont="1" applyFill="1" applyBorder="1" applyAlignment="1" applyProtection="1">
      <alignment horizontal="center" vertical="center" wrapText="1"/>
      <protection locked="0"/>
    </xf>
    <xf numFmtId="0" fontId="3" fillId="16" borderId="10" xfId="0" applyFont="1" applyFill="1" applyBorder="1" applyAlignment="1" applyProtection="1">
      <alignment horizontal="center" vertical="center" wrapText="1"/>
      <protection locked="0"/>
    </xf>
    <xf numFmtId="2" fontId="3" fillId="16" borderId="10" xfId="0" applyNumberFormat="1" applyFont="1" applyFill="1" applyBorder="1" applyAlignment="1" applyProtection="1">
      <alignment horizontal="center" vertical="center" wrapText="1"/>
      <protection locked="0"/>
    </xf>
    <xf numFmtId="49" fontId="20" fillId="20" borderId="10" xfId="0" applyNumberFormat="1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center"/>
    </xf>
    <xf numFmtId="169" fontId="20" fillId="12" borderId="10" xfId="0" applyNumberFormat="1" applyFont="1" applyFill="1" applyBorder="1" applyAlignment="1" applyProtection="1">
      <alignment horizontal="center" vertical="center"/>
      <protection locked="0"/>
    </xf>
    <xf numFmtId="169" fontId="20" fillId="0" borderId="10" xfId="0" applyNumberFormat="1" applyFont="1" applyBorder="1" applyAlignment="1" applyProtection="1">
      <alignment horizontal="center" vertical="center" wrapText="1"/>
      <protection locked="0"/>
    </xf>
    <xf numFmtId="165" fontId="20" fillId="22" borderId="10" xfId="0" applyNumberFormat="1" applyFont="1" applyFill="1" applyBorder="1" applyAlignment="1">
      <alignment horizontal="center" vertical="center" wrapText="1"/>
    </xf>
    <xf numFmtId="168" fontId="4" fillId="0" borderId="10" xfId="0" applyNumberFormat="1" applyFont="1" applyBorder="1" applyAlignment="1" applyProtection="1">
      <alignment vertical="center"/>
      <protection locked="0"/>
    </xf>
    <xf numFmtId="168" fontId="4" fillId="16" borderId="10" xfId="0" applyNumberFormat="1" applyFont="1" applyFill="1" applyBorder="1" applyAlignment="1">
      <alignment vertical="center"/>
    </xf>
    <xf numFmtId="1" fontId="4" fillId="16" borderId="10" xfId="0" applyNumberFormat="1" applyFont="1" applyFill="1" applyBorder="1" applyAlignment="1">
      <alignment horizontal="right" vertical="center"/>
    </xf>
    <xf numFmtId="2" fontId="4" fillId="16" borderId="10" xfId="0" applyNumberFormat="1" applyFont="1" applyFill="1" applyBorder="1" applyAlignment="1">
      <alignment vertical="center"/>
    </xf>
    <xf numFmtId="1" fontId="4" fillId="16" borderId="10" xfId="0" applyNumberFormat="1" applyFont="1" applyFill="1" applyBorder="1" applyAlignment="1" applyProtection="1">
      <alignment horizontal="center" vertical="center"/>
      <protection locked="0"/>
    </xf>
    <xf numFmtId="49" fontId="22" fillId="19" borderId="10" xfId="0" applyNumberFormat="1" applyFont="1" applyFill="1" applyBorder="1" applyAlignment="1">
      <alignment horizontal="center" vertical="center"/>
    </xf>
    <xf numFmtId="0" fontId="32" fillId="0" borderId="10" xfId="0" applyFont="1" applyBorder="1" applyAlignment="1">
      <alignment vertical="top" wrapText="1"/>
    </xf>
    <xf numFmtId="49" fontId="23" fillId="0" borderId="10" xfId="0" applyNumberFormat="1" applyFont="1" applyBorder="1" applyAlignment="1">
      <alignment horizontal="left" vertical="top" wrapText="1"/>
    </xf>
    <xf numFmtId="169" fontId="20" fillId="0" borderId="10" xfId="0" applyNumberFormat="1" applyFont="1" applyBorder="1" applyAlignment="1" applyProtection="1">
      <alignment horizontal="center" vertical="center"/>
      <protection locked="0"/>
    </xf>
    <xf numFmtId="49" fontId="23" fillId="0" borderId="10" xfId="0" applyNumberFormat="1" applyFont="1" applyBorder="1" applyAlignment="1">
      <alignment vertical="top" wrapText="1"/>
    </xf>
    <xf numFmtId="0" fontId="32" fillId="0" borderId="10" xfId="0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/>
    </xf>
    <xf numFmtId="169" fontId="23" fillId="12" borderId="10" xfId="0" applyNumberFormat="1" applyFont="1" applyFill="1" applyBorder="1" applyAlignment="1">
      <alignment horizontal="center" vertical="center"/>
    </xf>
    <xf numFmtId="49" fontId="32" fillId="0" borderId="10" xfId="0" applyNumberFormat="1" applyFont="1" applyBorder="1" applyAlignment="1">
      <alignment horizontal="left" vertical="top" wrapText="1"/>
    </xf>
    <xf numFmtId="169" fontId="20" fillId="12" borderId="10" xfId="0" applyNumberFormat="1" applyFont="1" applyFill="1" applyBorder="1" applyAlignment="1">
      <alignment horizontal="center" vertical="center" wrapText="1"/>
    </xf>
    <xf numFmtId="49" fontId="20" fillId="19" borderId="10" xfId="0" applyNumberFormat="1" applyFont="1" applyFill="1" applyBorder="1" applyAlignment="1">
      <alignment horizontal="center" vertical="center"/>
    </xf>
    <xf numFmtId="169" fontId="23" fillId="0" borderId="10" xfId="0" applyNumberFormat="1" applyFont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left" vertical="top"/>
    </xf>
    <xf numFmtId="169" fontId="20" fillId="12" borderId="10" xfId="0" applyNumberFormat="1" applyFont="1" applyFill="1" applyBorder="1" applyAlignment="1">
      <alignment horizontal="center" vertical="center"/>
    </xf>
    <xf numFmtId="165" fontId="23" fillId="0" borderId="10" xfId="0" applyNumberFormat="1" applyFont="1" applyBorder="1" applyAlignment="1" applyProtection="1">
      <alignment horizontal="center" vertical="center"/>
      <protection locked="0"/>
    </xf>
    <xf numFmtId="49" fontId="31" fillId="0" borderId="10" xfId="0" applyNumberFormat="1" applyFont="1" applyBorder="1" applyAlignment="1">
      <alignment vertical="center"/>
    </xf>
    <xf numFmtId="165" fontId="20" fillId="12" borderId="10" xfId="0" applyNumberFormat="1" applyFont="1" applyFill="1" applyBorder="1" applyAlignment="1" applyProtection="1">
      <alignment horizontal="center" vertical="center"/>
      <protection locked="0"/>
    </xf>
    <xf numFmtId="0" fontId="23" fillId="20" borderId="10" xfId="0" applyFont="1" applyFill="1" applyBorder="1" applyAlignment="1">
      <alignment horizontal="center" vertical="center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top"/>
      <protection locked="0"/>
    </xf>
    <xf numFmtId="49" fontId="32" fillId="0" borderId="10" xfId="0" applyNumberFormat="1" applyFont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 applyProtection="1">
      <alignment vertical="center"/>
      <protection locked="0"/>
    </xf>
    <xf numFmtId="49" fontId="25" fillId="0" borderId="10" xfId="0" applyNumberFormat="1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169" fontId="23" fillId="12" borderId="10" xfId="0" applyNumberFormat="1" applyFont="1" applyFill="1" applyBorder="1" applyAlignment="1" applyProtection="1">
      <alignment horizontal="center" vertical="center"/>
      <protection locked="0"/>
    </xf>
    <xf numFmtId="165" fontId="20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14" fontId="3" fillId="0" borderId="19" xfId="0" applyNumberFormat="1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14" fontId="30" fillId="0" borderId="19" xfId="0" applyNumberFormat="1" applyFont="1" applyBorder="1" applyAlignment="1" applyProtection="1">
      <alignment horizontal="left" vertical="center"/>
      <protection locked="0"/>
    </xf>
    <xf numFmtId="2" fontId="4" fillId="0" borderId="19" xfId="0" applyNumberFormat="1" applyFont="1" applyBorder="1" applyAlignment="1" applyProtection="1">
      <alignment horizontal="left" vertical="center"/>
      <protection locked="0"/>
    </xf>
    <xf numFmtId="2" fontId="3" fillId="0" borderId="19" xfId="0" applyNumberFormat="1" applyFont="1" applyBorder="1" applyAlignment="1" applyProtection="1">
      <alignment horizontal="left" vertical="center"/>
      <protection locked="0"/>
    </xf>
    <xf numFmtId="0" fontId="25" fillId="0" borderId="19" xfId="0" applyFont="1" applyBorder="1" applyAlignment="1">
      <alignment horizontal="left" vertical="center"/>
    </xf>
    <xf numFmtId="49" fontId="20" fillId="18" borderId="20" xfId="0" applyNumberFormat="1" applyFont="1" applyFill="1" applyBorder="1" applyAlignment="1">
      <alignment horizontal="center" vertical="center"/>
    </xf>
    <xf numFmtId="49" fontId="23" fillId="0" borderId="20" xfId="0" applyNumberFormat="1" applyFont="1" applyBorder="1" applyAlignment="1">
      <alignment horizontal="left" vertical="center"/>
    </xf>
    <xf numFmtId="49" fontId="23" fillId="0" borderId="20" xfId="0" applyNumberFormat="1" applyFont="1" applyBorder="1" applyAlignment="1">
      <alignment horizontal="center" vertical="center"/>
    </xf>
    <xf numFmtId="169" fontId="25" fillId="3" borderId="20" xfId="0" applyNumberFormat="1" applyFont="1" applyFill="1" applyBorder="1" applyAlignment="1">
      <alignment horizontal="center" vertical="center"/>
    </xf>
    <xf numFmtId="165" fontId="23" fillId="0" borderId="20" xfId="0" applyNumberFormat="1" applyFont="1" applyBorder="1" applyAlignment="1" applyProtection="1">
      <alignment horizontal="center" vertical="center"/>
      <protection locked="0"/>
    </xf>
    <xf numFmtId="165" fontId="20" fillId="22" borderId="20" xfId="0" applyNumberFormat="1" applyFont="1" applyFill="1" applyBorder="1" applyAlignment="1">
      <alignment horizontal="center" vertical="center" wrapText="1"/>
    </xf>
    <xf numFmtId="168" fontId="4" fillId="0" borderId="20" xfId="0" applyNumberFormat="1" applyFont="1" applyBorder="1" applyAlignment="1" applyProtection="1">
      <alignment vertical="center"/>
      <protection locked="0"/>
    </xf>
    <xf numFmtId="168" fontId="4" fillId="16" borderId="20" xfId="0" applyNumberFormat="1" applyFont="1" applyFill="1" applyBorder="1" applyAlignment="1">
      <alignment vertical="center"/>
    </xf>
    <xf numFmtId="1" fontId="4" fillId="16" borderId="20" xfId="0" applyNumberFormat="1" applyFont="1" applyFill="1" applyBorder="1" applyAlignment="1">
      <alignment horizontal="right" vertical="center"/>
    </xf>
    <xf numFmtId="2" fontId="4" fillId="16" borderId="20" xfId="0" applyNumberFormat="1" applyFont="1" applyFill="1" applyBorder="1" applyAlignment="1">
      <alignment vertical="center"/>
    </xf>
    <xf numFmtId="1" fontId="4" fillId="16" borderId="20" xfId="0" applyNumberFormat="1" applyFont="1" applyFill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left" vertical="center"/>
      <protection locked="0"/>
    </xf>
    <xf numFmtId="165" fontId="25" fillId="0" borderId="20" xfId="0" applyNumberFormat="1" applyFont="1" applyBorder="1" applyAlignment="1">
      <alignment vertical="center"/>
    </xf>
    <xf numFmtId="2" fontId="3" fillId="0" borderId="10" xfId="0" applyNumberFormat="1" applyFont="1" applyBorder="1" applyAlignment="1" applyProtection="1">
      <alignment horizontal="left" vertical="center" wrapText="1"/>
      <protection locked="0"/>
    </xf>
    <xf numFmtId="2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5" fillId="0" borderId="10" xfId="0" applyFont="1" applyBorder="1"/>
    <xf numFmtId="1" fontId="4" fillId="0" borderId="10" xfId="0" applyNumberFormat="1" applyFont="1" applyBorder="1" applyAlignment="1" applyProtection="1">
      <alignment horizontal="left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65" fontId="25" fillId="0" borderId="10" xfId="0" applyNumberFormat="1" applyFont="1" applyBorder="1"/>
    <xf numFmtId="0" fontId="25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9" fontId="25" fillId="0" borderId="10" xfId="1" applyFont="1" applyFill="1" applyBorder="1" applyAlignment="1"/>
    <xf numFmtId="2" fontId="3" fillId="0" borderId="18" xfId="0" applyNumberFormat="1" applyFont="1" applyBorder="1" applyAlignment="1" applyProtection="1">
      <alignment horizontal="center" vertical="center" wrapText="1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left" vertical="center"/>
      <protection locked="0"/>
    </xf>
    <xf numFmtId="0" fontId="27" fillId="0" borderId="19" xfId="0" applyFont="1" applyBorder="1" applyAlignment="1" applyProtection="1">
      <alignment horizontal="left" vertical="center"/>
      <protection locked="0"/>
    </xf>
    <xf numFmtId="14" fontId="26" fillId="0" borderId="19" xfId="0" applyNumberFormat="1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>
      <alignment horizontal="left" vertical="center"/>
    </xf>
    <xf numFmtId="14" fontId="28" fillId="0" borderId="19" xfId="0" applyNumberFormat="1" applyFont="1" applyBorder="1" applyAlignment="1" applyProtection="1">
      <alignment horizontal="left" vertical="center"/>
      <protection locked="0"/>
    </xf>
    <xf numFmtId="2" fontId="27" fillId="0" borderId="19" xfId="0" applyNumberFormat="1" applyFont="1" applyBorder="1" applyAlignment="1" applyProtection="1">
      <alignment horizontal="left" vertical="center"/>
      <protection locked="0"/>
    </xf>
    <xf numFmtId="2" fontId="26" fillId="0" borderId="19" xfId="0" applyNumberFormat="1" applyFont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left" vertical="center"/>
    </xf>
    <xf numFmtId="168" fontId="25" fillId="0" borderId="20" xfId="0" applyNumberFormat="1" applyFont="1" applyBorder="1"/>
    <xf numFmtId="0" fontId="25" fillId="0" borderId="20" xfId="0" applyFont="1" applyBorder="1"/>
    <xf numFmtId="1" fontId="4" fillId="16" borderId="10" xfId="0" applyNumberFormat="1" applyFont="1" applyFill="1" applyBorder="1" applyAlignment="1">
      <alignment horizontal="center" vertical="center"/>
    </xf>
    <xf numFmtId="165" fontId="20" fillId="12" borderId="10" xfId="0" applyNumberFormat="1" applyFont="1" applyFill="1" applyBorder="1" applyAlignment="1">
      <alignment horizontal="center" vertical="center"/>
    </xf>
    <xf numFmtId="0" fontId="32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top"/>
    </xf>
    <xf numFmtId="168" fontId="4" fillId="0" borderId="10" xfId="0" quotePrefix="1" applyNumberFormat="1" applyFont="1" applyBorder="1" applyAlignment="1" applyProtection="1">
      <alignment vertical="center"/>
      <protection locked="0"/>
    </xf>
    <xf numFmtId="16" fontId="29" fillId="2" borderId="19" xfId="0" applyNumberFormat="1" applyFont="1" applyFill="1" applyBorder="1" applyAlignment="1">
      <alignment vertical="center"/>
    </xf>
    <xf numFmtId="16" fontId="5" fillId="2" borderId="19" xfId="0" applyNumberFormat="1" applyFont="1" applyFill="1" applyBorder="1"/>
    <xf numFmtId="16" fontId="5" fillId="2" borderId="19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16" fontId="5" fillId="2" borderId="10" xfId="0" applyNumberFormat="1" applyFont="1" applyFill="1" applyBorder="1"/>
    <xf numFmtId="170" fontId="5" fillId="2" borderId="10" xfId="0" applyNumberFormat="1" applyFont="1" applyFill="1" applyBorder="1" applyAlignment="1">
      <alignment horizontal="center" vertical="center"/>
    </xf>
    <xf numFmtId="170" fontId="5" fillId="2" borderId="10" xfId="0" applyNumberFormat="1" applyFont="1" applyFill="1" applyBorder="1" applyAlignment="1">
      <alignment horizontal="center"/>
    </xf>
    <xf numFmtId="170" fontId="5" fillId="2" borderId="10" xfId="0" applyNumberFormat="1" applyFont="1" applyFill="1" applyBorder="1" applyAlignment="1">
      <alignment horizontal="center" vertical="center" wrapText="1"/>
    </xf>
    <xf numFmtId="170" fontId="5" fillId="2" borderId="10" xfId="0" applyNumberFormat="1" applyFont="1" applyFill="1" applyBorder="1" applyAlignment="1">
      <alignment horizontal="center" wrapText="1"/>
    </xf>
    <xf numFmtId="16" fontId="5" fillId="2" borderId="10" xfId="0" applyNumberFormat="1" applyFont="1" applyFill="1" applyBorder="1" applyAlignment="1">
      <alignment horizontal="center" vertical="center" wrapText="1"/>
    </xf>
    <xf numFmtId="16" fontId="5" fillId="2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16" fontId="5" fillId="2" borderId="22" xfId="0" applyNumberFormat="1" applyFont="1" applyFill="1" applyBorder="1"/>
    <xf numFmtId="16" fontId="5" fillId="2" borderId="10" xfId="0" applyNumberFormat="1" applyFont="1" applyFill="1" applyBorder="1" applyAlignment="1">
      <alignment wrapText="1"/>
    </xf>
    <xf numFmtId="16" fontId="5" fillId="2" borderId="19" xfId="0" applyNumberFormat="1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5" fillId="13" borderId="19" xfId="0" applyFont="1" applyFill="1" applyBorder="1" applyAlignment="1">
      <alignment horizontal="center"/>
    </xf>
    <xf numFmtId="0" fontId="5" fillId="0" borderId="20" xfId="0" applyFont="1" applyBorder="1"/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0" xfId="0" applyNumberFormat="1" applyFont="1" applyFill="1" applyBorder="1" applyAlignment="1" applyProtection="1">
      <alignment vertical="center" wrapText="1"/>
      <protection locked="0"/>
    </xf>
    <xf numFmtId="16" fontId="5" fillId="15" borderId="10" xfId="0" applyNumberFormat="1" applyFont="1" applyFill="1" applyBorder="1" applyAlignment="1">
      <alignment horizontal="center"/>
    </xf>
    <xf numFmtId="16" fontId="7" fillId="14" borderId="10" xfId="0" applyNumberFormat="1" applyFont="1" applyFill="1" applyBorder="1"/>
    <xf numFmtId="0" fontId="5" fillId="13" borderId="10" xfId="0" applyFont="1" applyFill="1" applyBorder="1" applyAlignment="1">
      <alignment horizontal="center"/>
    </xf>
    <xf numFmtId="0" fontId="0" fillId="15" borderId="10" xfId="0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5" fillId="13" borderId="19" xfId="0" applyFont="1" applyFill="1" applyBorder="1"/>
    <xf numFmtId="0" fontId="0" fillId="0" borderId="19" xfId="0" applyBorder="1"/>
    <xf numFmtId="0" fontId="0" fillId="0" borderId="19" xfId="0" applyBorder="1" applyAlignment="1">
      <alignment horizontal="center" vertical="center"/>
    </xf>
    <xf numFmtId="0" fontId="5" fillId="15" borderId="19" xfId="0" applyFont="1" applyFill="1" applyBorder="1"/>
    <xf numFmtId="0" fontId="5" fillId="15" borderId="19" xfId="0" applyFont="1" applyFill="1" applyBorder="1" applyAlignment="1">
      <alignment horizontal="center" vertical="center"/>
    </xf>
    <xf numFmtId="0" fontId="0" fillId="15" borderId="19" xfId="0" applyFill="1" applyBorder="1" applyAlignment="1">
      <alignment horizontal="center"/>
    </xf>
    <xf numFmtId="0" fontId="5" fillId="15" borderId="19" xfId="0" applyFont="1" applyFill="1" applyBorder="1" applyAlignment="1">
      <alignment horizontal="center"/>
    </xf>
    <xf numFmtId="0" fontId="5" fillId="14" borderId="19" xfId="0" applyFont="1" applyFill="1" applyBorder="1"/>
    <xf numFmtId="0" fontId="7" fillId="14" borderId="19" xfId="0" applyFont="1" applyFill="1" applyBorder="1"/>
    <xf numFmtId="0" fontId="23" fillId="0" borderId="10" xfId="0" applyFont="1" applyBorder="1" applyAlignment="1" applyProtection="1">
      <alignment horizontal="left" vertical="center"/>
      <protection locked="0"/>
    </xf>
    <xf numFmtId="21" fontId="25" fillId="0" borderId="17" xfId="0" applyNumberFormat="1" applyFont="1" applyBorder="1" applyAlignment="1">
      <alignment horizontal="right" vertical="center"/>
    </xf>
    <xf numFmtId="49" fontId="27" fillId="0" borderId="2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left" vertical="center"/>
      <protection locked="0"/>
    </xf>
    <xf numFmtId="14" fontId="26" fillId="0" borderId="24" xfId="0" applyNumberFormat="1" applyFont="1" applyBorder="1" applyAlignment="1" applyProtection="1">
      <alignment horizontal="left" vertical="center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49" fontId="34" fillId="0" borderId="12" xfId="0" applyNumberFormat="1" applyFont="1" applyBorder="1" applyAlignment="1">
      <alignment vertical="top"/>
    </xf>
    <xf numFmtId="49" fontId="33" fillId="0" borderId="12" xfId="0" applyNumberFormat="1" applyFont="1" applyBorder="1" applyAlignment="1">
      <alignment vertical="top"/>
    </xf>
    <xf numFmtId="0" fontId="26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6" fillId="0" borderId="26" xfId="0" applyFont="1" applyBorder="1" applyAlignment="1" applyProtection="1">
      <alignment horizontal="left" vertical="center"/>
      <protection locked="0"/>
    </xf>
    <xf numFmtId="0" fontId="26" fillId="0" borderId="27" xfId="0" applyFont="1" applyBorder="1" applyAlignment="1" applyProtection="1">
      <alignment horizontal="left" vertical="center"/>
      <protection locked="0"/>
    </xf>
    <xf numFmtId="0" fontId="27" fillId="0" borderId="27" xfId="0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vertical="center" wrapText="1"/>
      <protection locked="0"/>
    </xf>
    <xf numFmtId="0" fontId="35" fillId="0" borderId="28" xfId="0" applyFont="1" applyBorder="1" applyAlignment="1">
      <alignment horizontal="left" vertical="top"/>
    </xf>
    <xf numFmtId="49" fontId="35" fillId="0" borderId="28" xfId="0" applyNumberFormat="1" applyFont="1" applyBorder="1" applyAlignment="1">
      <alignment horizontal="left" vertical="top"/>
    </xf>
    <xf numFmtId="3" fontId="27" fillId="0" borderId="21" xfId="0" applyNumberFormat="1" applyFont="1" applyBorder="1" applyAlignment="1" applyProtection="1">
      <alignment horizontal="left" vertical="center"/>
      <protection locked="0"/>
    </xf>
    <xf numFmtId="49" fontId="33" fillId="0" borderId="10" xfId="0" applyNumberFormat="1" applyFont="1" applyBorder="1" applyAlignment="1">
      <alignment vertical="top"/>
    </xf>
    <xf numFmtId="49" fontId="34" fillId="0" borderId="10" xfId="0" applyNumberFormat="1" applyFont="1" applyBorder="1" applyAlignment="1">
      <alignment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25"/>
  <sheetViews>
    <sheetView zoomScale="150" zoomScaleNormal="15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4:S19"/>
    </sheetView>
  </sheetViews>
  <sheetFormatPr baseColWidth="10" defaultColWidth="10.6640625" defaultRowHeight="12" x14ac:dyDescent="0.15"/>
  <cols>
    <col min="1" max="1" width="10.5" style="149" customWidth="1"/>
    <col min="2" max="2" width="11" style="157" customWidth="1"/>
    <col min="3" max="3" width="18.5" style="150" customWidth="1"/>
    <col min="4" max="4" width="11.5" style="150" customWidth="1"/>
    <col min="5" max="6" width="14.1640625" style="150" customWidth="1"/>
    <col min="7" max="7" width="14" style="150" customWidth="1"/>
    <col min="8" max="10" width="8.83203125" style="99" customWidth="1"/>
    <col min="11" max="12" width="8.83203125" style="130" customWidth="1"/>
    <col min="13" max="16" width="8.83203125" style="99" customWidth="1"/>
    <col min="17" max="17" width="8.83203125" style="131" customWidth="1"/>
    <col min="18" max="18" width="8.83203125" style="99" customWidth="1"/>
    <col min="19" max="19" width="48.83203125" style="130" customWidth="1"/>
    <col min="20" max="20" width="10.6640625" style="130"/>
    <col min="21" max="21" width="27.6640625" style="124" customWidth="1"/>
    <col min="22" max="16384" width="10.6640625" style="97"/>
  </cols>
  <sheetData>
    <row r="1" spans="1:24" s="124" customFormat="1" ht="29" customHeight="1" x14ac:dyDescent="0.2">
      <c r="A1" s="151" t="s">
        <v>136</v>
      </c>
      <c r="B1" s="151"/>
      <c r="C1" s="147"/>
      <c r="D1" s="151"/>
      <c r="E1" s="151"/>
      <c r="F1" s="151"/>
      <c r="G1" s="151"/>
      <c r="H1" s="152"/>
      <c r="I1" s="152"/>
      <c r="J1" s="152"/>
      <c r="K1" s="158"/>
      <c r="L1" s="158"/>
      <c r="M1" s="153"/>
      <c r="N1" s="98"/>
      <c r="O1" s="100"/>
      <c r="P1" s="100"/>
      <c r="Q1" s="154"/>
      <c r="R1" s="98"/>
      <c r="S1" s="155"/>
      <c r="T1" s="155"/>
      <c r="U1" s="156"/>
      <c r="V1" s="100"/>
      <c r="W1" s="100"/>
      <c r="X1" s="100"/>
    </row>
    <row r="2" spans="1:24" s="124" customFormat="1" ht="29" customHeight="1" x14ac:dyDescent="0.2">
      <c r="A2" s="151" t="s">
        <v>132</v>
      </c>
      <c r="B2" s="151"/>
      <c r="C2" s="147"/>
      <c r="D2" s="151"/>
      <c r="E2" s="151"/>
      <c r="F2" s="151"/>
      <c r="G2" s="151"/>
      <c r="H2" s="152"/>
      <c r="I2" s="152"/>
      <c r="J2" s="152"/>
      <c r="K2" s="158"/>
      <c r="L2" s="158"/>
      <c r="M2" s="153"/>
      <c r="N2" s="98"/>
      <c r="O2" s="100"/>
      <c r="P2" s="100"/>
      <c r="Q2" s="154"/>
      <c r="R2" s="98"/>
      <c r="S2" s="155"/>
      <c r="T2" s="155"/>
      <c r="U2" s="156"/>
      <c r="V2" s="100"/>
      <c r="W2" s="100"/>
      <c r="X2" s="100"/>
    </row>
    <row r="3" spans="1:24" s="261" customFormat="1" ht="29" customHeight="1" x14ac:dyDescent="0.2">
      <c r="A3" s="252" t="s">
        <v>131</v>
      </c>
      <c r="B3" s="252"/>
      <c r="C3" s="253"/>
      <c r="D3" s="252"/>
      <c r="E3" s="252"/>
      <c r="F3" s="252"/>
      <c r="G3" s="252"/>
      <c r="H3" s="254"/>
      <c r="I3" s="254"/>
      <c r="J3" s="254"/>
      <c r="K3" s="255"/>
      <c r="L3" s="255"/>
      <c r="M3" s="256"/>
      <c r="N3" s="257"/>
      <c r="O3" s="104"/>
      <c r="P3" s="104"/>
      <c r="Q3" s="258"/>
      <c r="R3" s="257"/>
      <c r="S3" s="259"/>
      <c r="T3" s="259"/>
      <c r="U3" s="260"/>
      <c r="V3" s="104"/>
      <c r="W3" s="104"/>
      <c r="X3" s="104"/>
    </row>
    <row r="4" spans="1:24" s="278" customFormat="1" ht="39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77"/>
      <c r="U4" s="276"/>
    </row>
    <row r="5" spans="1:24" s="278" customFormat="1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25" ca="1" si="0">IF(ISNUMBER(Q5), _xlfn.RANK.EQ(Q5, Q$5:Q$25, 1), "")</f>
        <v/>
      </c>
      <c r="S5" s="279"/>
      <c r="T5" s="280"/>
      <c r="U5" s="279"/>
      <c r="V5" s="281"/>
      <c r="X5" s="281"/>
    </row>
    <row r="6" spans="1:24" s="278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/>
      <c r="L6" s="219" t="str">
        <f t="shared" ref="L6:L25" ca="1" si="1">IF(K6 ="", "", (YEAR(TODAY()) - A6)*0.03 + K6)</f>
        <v/>
      </c>
      <c r="M6" s="220"/>
      <c r="N6" s="220"/>
      <c r="O6" s="221" t="str">
        <f t="shared" ref="O6:O25" si="2">IF(N6="","",N6-M6)</f>
        <v/>
      </c>
      <c r="P6" s="222" t="str">
        <f t="shared" ref="P6:P25" si="3">IF(N6="","",SUM((HOUR(O6)*3600))+(MINUTE(O6)*60)+(SECOND(O6)))</f>
        <v/>
      </c>
      <c r="Q6" s="223" t="str">
        <f t="shared" ref="Q6:Q25" ca="1" si="4">IF(OR(L6="", P6=""),"",P6*L6)</f>
        <v/>
      </c>
      <c r="R6" s="224" t="str">
        <f t="shared" ca="1" si="0"/>
        <v/>
      </c>
      <c r="S6" s="279"/>
      <c r="T6" s="280"/>
      <c r="U6" s="279"/>
      <c r="V6" s="281"/>
      <c r="X6" s="281"/>
    </row>
    <row r="7" spans="1:24" s="278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/>
      <c r="T7" s="280"/>
      <c r="U7" s="279"/>
      <c r="V7" s="281"/>
      <c r="X7" s="281"/>
    </row>
    <row r="8" spans="1:24" s="278" customFormat="1" ht="38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  <c r="T8" s="280"/>
      <c r="U8" s="282"/>
      <c r="V8" s="281"/>
      <c r="X8" s="281"/>
    </row>
    <row r="9" spans="1:24" s="278" customFormat="1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343"/>
      <c r="T9" s="280"/>
      <c r="U9" s="279"/>
      <c r="V9" s="281"/>
      <c r="X9" s="281"/>
    </row>
    <row r="10" spans="1:24" s="278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  <c r="T10" s="280"/>
      <c r="U10" s="282"/>
      <c r="V10" s="281"/>
      <c r="X10" s="281"/>
    </row>
    <row r="11" spans="1:24" s="278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  <c r="T11" s="280"/>
      <c r="U11" s="279"/>
      <c r="V11" s="281"/>
      <c r="W11" s="284"/>
      <c r="X11" s="281"/>
    </row>
    <row r="12" spans="1:24" s="278" customFormat="1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343"/>
      <c r="T12" s="280"/>
      <c r="U12" s="279"/>
    </row>
    <row r="13" spans="1:24" s="278" customFormat="1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  <c r="T13" s="280"/>
      <c r="U13" s="282"/>
      <c r="V13" s="281"/>
      <c r="X13" s="281"/>
    </row>
    <row r="14" spans="1:24" s="278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343"/>
      <c r="T14" s="280"/>
      <c r="U14" s="279"/>
      <c r="V14" s="281"/>
      <c r="X14" s="281"/>
    </row>
    <row r="15" spans="1:24" s="278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  <c r="T15" s="280"/>
      <c r="U15" s="282"/>
      <c r="V15" s="281"/>
      <c r="X15" s="281"/>
    </row>
    <row r="16" spans="1:24" s="278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  <c r="T16" s="280"/>
      <c r="U16" s="279"/>
      <c r="V16" s="281"/>
      <c r="X16" s="281"/>
    </row>
    <row r="17" spans="1:24" s="278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  <c r="T17" s="280"/>
      <c r="U17" s="279"/>
      <c r="V17" s="281"/>
      <c r="X17" s="281"/>
    </row>
    <row r="18" spans="1:24" s="278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  <c r="T18" s="280"/>
      <c r="U18" s="279"/>
      <c r="V18" s="281"/>
      <c r="W18" s="281"/>
      <c r="X18" s="281"/>
    </row>
    <row r="19" spans="1:24" s="278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  <c r="T19" s="280"/>
      <c r="U19" s="282"/>
    </row>
    <row r="20" spans="1:24" s="196" customFormat="1" ht="38" customHeight="1" x14ac:dyDescent="0.2">
      <c r="A20" s="262"/>
      <c r="B20" s="263"/>
      <c r="C20" s="263"/>
      <c r="D20" s="264"/>
      <c r="E20" s="263"/>
      <c r="F20" s="263"/>
      <c r="G20" s="263"/>
      <c r="H20" s="265"/>
      <c r="I20" s="265"/>
      <c r="J20" s="265"/>
      <c r="K20" s="266"/>
      <c r="L20" s="267" t="str">
        <f t="shared" ca="1" si="1"/>
        <v/>
      </c>
      <c r="M20" s="268"/>
      <c r="N20" s="268"/>
      <c r="O20" s="269" t="str">
        <f t="shared" si="2"/>
        <v/>
      </c>
      <c r="P20" s="270" t="str">
        <f t="shared" si="3"/>
        <v/>
      </c>
      <c r="Q20" s="271" t="str">
        <f t="shared" ca="1" si="4"/>
        <v/>
      </c>
      <c r="R20" s="272" t="str">
        <f t="shared" ca="1" si="0"/>
        <v/>
      </c>
      <c r="S20" s="106"/>
      <c r="T20" s="273"/>
      <c r="U20" s="274"/>
      <c r="V20" s="275"/>
      <c r="X20" s="275"/>
    </row>
    <row r="21" spans="1:24" ht="38" customHeight="1" x14ac:dyDescent="0.15">
      <c r="A21" s="148"/>
      <c r="B21" s="161"/>
      <c r="C21" s="161"/>
      <c r="D21" s="162"/>
      <c r="E21" s="163"/>
      <c r="F21" s="163"/>
      <c r="G21" s="163"/>
      <c r="H21" s="132"/>
      <c r="I21" s="132"/>
      <c r="J21" s="132"/>
      <c r="K21" s="191"/>
      <c r="L21" s="190" t="str">
        <f t="shared" ca="1" si="1"/>
        <v/>
      </c>
      <c r="M21" s="120"/>
      <c r="N21" s="120"/>
      <c r="O21" s="186" t="str">
        <f t="shared" si="2"/>
        <v/>
      </c>
      <c r="P21" s="187" t="str">
        <f t="shared" si="3"/>
        <v/>
      </c>
      <c r="Q21" s="188" t="str">
        <f t="shared" ca="1" si="4"/>
        <v/>
      </c>
      <c r="R21" s="189" t="str">
        <f t="shared" ca="1" si="0"/>
        <v/>
      </c>
      <c r="S21" s="122"/>
      <c r="T21" s="121"/>
      <c r="U21" s="122"/>
      <c r="V21" s="128"/>
      <c r="W21" s="129"/>
      <c r="X21" s="128"/>
    </row>
    <row r="22" spans="1:24" ht="38" customHeight="1" x14ac:dyDescent="0.15">
      <c r="A22" s="148"/>
      <c r="B22" s="161"/>
      <c r="C22" s="161"/>
      <c r="D22" s="162"/>
      <c r="E22" s="163"/>
      <c r="F22" s="163"/>
      <c r="G22" s="163"/>
      <c r="H22" s="127"/>
      <c r="I22" s="127"/>
      <c r="J22" s="127"/>
      <c r="K22" s="191"/>
      <c r="L22" s="190" t="str">
        <f t="shared" ca="1" si="1"/>
        <v/>
      </c>
      <c r="M22" s="120"/>
      <c r="N22" s="120"/>
      <c r="O22" s="186" t="str">
        <f t="shared" si="2"/>
        <v/>
      </c>
      <c r="P22" s="187" t="str">
        <f>IF(N22="","",SUM((HOUR(O22)*3600))+(MINUTE(O22)*60)+(SECOND(O22)))</f>
        <v/>
      </c>
      <c r="Q22" s="188" t="str">
        <f t="shared" ca="1" si="4"/>
        <v/>
      </c>
      <c r="R22" s="189" t="str">
        <f t="shared" ca="1" si="0"/>
        <v/>
      </c>
      <c r="S22" s="122"/>
      <c r="T22" s="121"/>
      <c r="U22" s="100"/>
      <c r="V22" s="129"/>
      <c r="W22" s="129"/>
      <c r="X22" s="129"/>
    </row>
    <row r="23" spans="1:24" ht="38" customHeight="1" x14ac:dyDescent="0.15">
      <c r="A23" s="146"/>
      <c r="B23" s="164"/>
      <c r="C23" s="164"/>
      <c r="D23" s="165"/>
      <c r="E23" s="164"/>
      <c r="F23" s="164"/>
      <c r="G23" s="164"/>
      <c r="H23" s="126"/>
      <c r="I23" s="126"/>
      <c r="J23" s="126"/>
      <c r="K23" s="191"/>
      <c r="L23" s="190" t="str">
        <f t="shared" ca="1" si="1"/>
        <v/>
      </c>
      <c r="M23" s="120"/>
      <c r="N23" s="120"/>
      <c r="O23" s="186" t="str">
        <f t="shared" si="2"/>
        <v/>
      </c>
      <c r="P23" s="187" t="str">
        <f t="shared" si="3"/>
        <v/>
      </c>
      <c r="Q23" s="188" t="str">
        <f t="shared" ca="1" si="4"/>
        <v/>
      </c>
      <c r="R23" s="189" t="str">
        <f t="shared" ca="1" si="0"/>
        <v/>
      </c>
      <c r="S23" s="100"/>
      <c r="T23" s="121"/>
      <c r="U23" s="122"/>
      <c r="V23" s="128"/>
      <c r="W23" s="129"/>
      <c r="X23" s="128"/>
    </row>
    <row r="24" spans="1:24" ht="38" customHeight="1" x14ac:dyDescent="0.15">
      <c r="A24" s="148"/>
      <c r="B24" s="164"/>
      <c r="C24" s="164"/>
      <c r="D24" s="165"/>
      <c r="E24" s="164"/>
      <c r="F24" s="164"/>
      <c r="G24" s="164"/>
      <c r="H24" s="126"/>
      <c r="I24" s="126"/>
      <c r="J24" s="126"/>
      <c r="K24" s="191"/>
      <c r="L24" s="190" t="str">
        <f t="shared" ca="1" si="1"/>
        <v/>
      </c>
      <c r="M24" s="120"/>
      <c r="N24" s="120"/>
      <c r="O24" s="186" t="str">
        <f t="shared" si="2"/>
        <v/>
      </c>
      <c r="P24" s="187" t="str">
        <f t="shared" si="3"/>
        <v/>
      </c>
      <c r="Q24" s="188" t="str">
        <f t="shared" ca="1" si="4"/>
        <v/>
      </c>
      <c r="R24" s="189" t="str">
        <f t="shared" ca="1" si="0"/>
        <v/>
      </c>
      <c r="S24" s="100"/>
      <c r="T24" s="121"/>
      <c r="U24" s="100"/>
      <c r="V24" s="129"/>
      <c r="W24" s="129"/>
      <c r="X24" s="129"/>
    </row>
    <row r="25" spans="1:24" ht="38" customHeight="1" x14ac:dyDescent="0.15">
      <c r="A25" s="148"/>
      <c r="B25" s="161"/>
      <c r="C25" s="161"/>
      <c r="D25" s="162"/>
      <c r="E25" s="163"/>
      <c r="F25" s="163"/>
      <c r="G25" s="163"/>
      <c r="H25" s="127"/>
      <c r="I25" s="127"/>
      <c r="J25" s="127"/>
      <c r="K25" s="191"/>
      <c r="L25" s="190" t="str">
        <f t="shared" ca="1" si="1"/>
        <v/>
      </c>
      <c r="M25" s="120"/>
      <c r="N25" s="120"/>
      <c r="O25" s="186" t="str">
        <f t="shared" si="2"/>
        <v/>
      </c>
      <c r="P25" s="187" t="str">
        <f t="shared" si="3"/>
        <v/>
      </c>
      <c r="Q25" s="188" t="str">
        <f t="shared" ca="1" si="4"/>
        <v/>
      </c>
      <c r="R25" s="189" t="str">
        <f t="shared" ca="1" si="0"/>
        <v/>
      </c>
      <c r="S25" s="122"/>
      <c r="T25" s="121"/>
      <c r="U25" s="122"/>
      <c r="V25" s="128"/>
      <c r="W25" s="129"/>
      <c r="X25" s="128"/>
    </row>
  </sheetData>
  <sheetProtection sheet="1" objects="1" scenarios="1"/>
  <sortState xmlns:xlrd2="http://schemas.microsoft.com/office/spreadsheetml/2017/richdata2" ref="A5:X20">
    <sortCondition ref="B5:B20"/>
  </sortState>
  <pageMargins left="0" right="0" top="0.74803149606299213" bottom="0.74803149606299213" header="0.31496062992125984" footer="0.31496062992125984"/>
  <pageSetup paperSize="9" scale="57" orientation="landscape" copies="6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EC8A-6EE5-4178-B997-84610E2FC7F9}">
  <sheetPr>
    <tabColor rgb="FFFFC000"/>
    <pageSetUpPr fitToPage="1"/>
  </sheetPr>
  <dimension ref="A1:T19"/>
  <sheetViews>
    <sheetView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.33203125" style="99" customWidth="1"/>
    <col min="4" max="5" width="10.6640625" style="99"/>
    <col min="6" max="6" width="13.33203125" style="99" customWidth="1"/>
    <col min="7" max="7" width="14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46189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355">
        <v>4</v>
      </c>
      <c r="C2" s="356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346" t="s">
        <v>131</v>
      </c>
      <c r="B3" s="359" t="s">
        <v>255</v>
      </c>
      <c r="C3" s="360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357" t="s">
        <v>4</v>
      </c>
      <c r="C4" s="358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0.80989583333333337</v>
      </c>
      <c r="O6" s="221">
        <f t="shared" ref="O6:O19" si="2">IF(N6="","",N6-M6)</f>
        <v>5.989583333333337E-2</v>
      </c>
      <c r="P6" s="222">
        <f t="shared" ref="P6:P19" si="3">IF(N6="","",SUM((HOUR(O6)*3600))+(MINUTE(O6)*60)+(SECOND(O6)))</f>
        <v>5175</v>
      </c>
      <c r="Q6" s="223">
        <f t="shared" ref="Q6:Q19" ca="1" si="4">IF(OR(L6="", P6=""),"",P6*L6)</f>
        <v>5084.9549999999999</v>
      </c>
      <c r="R6" s="224">
        <f t="shared" ca="1" si="0"/>
        <v>2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0.8078819444444445</v>
      </c>
      <c r="O7" s="221">
        <f t="shared" si="2"/>
        <v>5.78819444444445E-2</v>
      </c>
      <c r="P7" s="222">
        <f t="shared" si="3"/>
        <v>5001</v>
      </c>
      <c r="Q7" s="223">
        <f t="shared" ca="1" si="4"/>
        <v>5123.5244999999995</v>
      </c>
      <c r="R7" s="224">
        <f t="shared" ca="1" si="0"/>
        <v>3</v>
      </c>
      <c r="S7" s="279"/>
    </row>
    <row r="8" spans="1:20" ht="39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7</v>
      </c>
      <c r="S9" s="283" t="s">
        <v>249</v>
      </c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0.80884259259259261</v>
      </c>
      <c r="O12" s="221">
        <f t="shared" si="2"/>
        <v>5.8842592592592613E-2</v>
      </c>
      <c r="P12" s="222">
        <f t="shared" si="3"/>
        <v>5084</v>
      </c>
      <c r="Q12" s="223">
        <f t="shared" ca="1" si="4"/>
        <v>5061.1220000000003</v>
      </c>
      <c r="R12" s="224">
        <f t="shared" ca="1" si="0"/>
        <v>1</v>
      </c>
      <c r="S12" s="28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0.98740000000000006</v>
      </c>
      <c r="L13" s="219">
        <f t="shared" ca="1" si="1"/>
        <v>0.98740000000000006</v>
      </c>
      <c r="M13" s="220">
        <v>0.75</v>
      </c>
      <c r="N13" s="220">
        <v>0.81193287037037032</v>
      </c>
      <c r="O13" s="221">
        <f t="shared" si="2"/>
        <v>6.1932870370370319E-2</v>
      </c>
      <c r="P13" s="222">
        <f t="shared" si="3"/>
        <v>5351</v>
      </c>
      <c r="Q13" s="223">
        <f t="shared" ca="1" si="4"/>
        <v>5283.5774000000001</v>
      </c>
      <c r="R13" s="224">
        <f t="shared" ca="1" si="0"/>
        <v>4</v>
      </c>
      <c r="S13" s="28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0.98229999999999995</v>
      </c>
      <c r="L15" s="219">
        <f t="shared" ca="1" si="1"/>
        <v>1.1622999999999999</v>
      </c>
      <c r="M15" s="220">
        <v>0.75</v>
      </c>
      <c r="N15" s="220">
        <v>0.82219907407407411</v>
      </c>
      <c r="O15" s="221">
        <f t="shared" si="2"/>
        <v>7.219907407407411E-2</v>
      </c>
      <c r="P15" s="222">
        <f t="shared" si="3"/>
        <v>6238</v>
      </c>
      <c r="Q15" s="223">
        <f t="shared" ca="1" si="4"/>
        <v>7250.4273999999996</v>
      </c>
      <c r="R15" s="224">
        <f t="shared" ca="1" si="0"/>
        <v>6</v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0.80692129629629628</v>
      </c>
      <c r="O18" s="221">
        <f t="shared" si="2"/>
        <v>5.6921296296296275E-2</v>
      </c>
      <c r="P18" s="222">
        <f t="shared" si="3"/>
        <v>4918</v>
      </c>
      <c r="Q18" s="223">
        <f t="shared" ca="1" si="4"/>
        <v>5807.6662000000006</v>
      </c>
      <c r="R18" s="224">
        <f t="shared" ca="1" si="0"/>
        <v>5</v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379E-71BA-4EB2-8827-983064DCC8E0}">
  <sheetPr>
    <tabColor rgb="FFFFC000"/>
    <pageSetUpPr fitToPage="1"/>
  </sheetPr>
  <dimension ref="A1:T19"/>
  <sheetViews>
    <sheetView zoomScale="120" zoomScaleNormal="12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Q9" sqref="Q9"/>
    </sheetView>
  </sheetViews>
  <sheetFormatPr baseColWidth="10" defaultColWidth="10.6640625" defaultRowHeight="12" x14ac:dyDescent="0.15"/>
  <cols>
    <col min="1" max="2" width="10.6640625" style="130"/>
    <col min="3" max="3" width="15.6640625" style="99" customWidth="1"/>
    <col min="4" max="5" width="10.6640625" style="99"/>
    <col min="6" max="6" width="14.33203125" style="99" customWidth="1"/>
    <col min="7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7" style="97" customWidth="1"/>
    <col min="20" max="16384" width="10.6640625" style="97"/>
  </cols>
  <sheetData>
    <row r="1" spans="1:20" ht="15" x14ac:dyDescent="0.15">
      <c r="A1" s="110" t="s">
        <v>136</v>
      </c>
      <c r="B1" s="166">
        <v>46195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167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3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39">
        <v>1.077</v>
      </c>
      <c r="I5" s="239">
        <v>1.0263</v>
      </c>
      <c r="J5" s="239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3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39">
        <v>0.98260000000000003</v>
      </c>
      <c r="I6" s="239">
        <v>0.94869999999999999</v>
      </c>
      <c r="J6" s="239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0.7962731481481482</v>
      </c>
      <c r="O6" s="221">
        <f t="shared" ref="O6:O19" si="2">IF(N6="","",N6-M6)</f>
        <v>4.6273148148148202E-2</v>
      </c>
      <c r="P6" s="222">
        <f t="shared" ref="P6:P19" si="3">IF(N6="","",SUM((HOUR(O6)*3600))+(MINUTE(O6)*60)+(SECOND(O6)))</f>
        <v>3998</v>
      </c>
      <c r="Q6" s="223">
        <f t="shared" ref="Q6:Q19" ca="1" si="4">IF(OR(L6="", P6=""),"",P6*L6)</f>
        <v>3928.4348</v>
      </c>
      <c r="R6" s="224">
        <f t="shared" ca="1" si="0"/>
        <v>3</v>
      </c>
      <c r="S6" s="279"/>
      <c r="T6" s="185"/>
    </row>
    <row r="7" spans="1:20" ht="43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39">
        <v>1.0598000000000001</v>
      </c>
      <c r="I7" s="239">
        <v>1.0245</v>
      </c>
      <c r="J7" s="239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0.7934606481481481</v>
      </c>
      <c r="O7" s="221">
        <f t="shared" si="2"/>
        <v>4.3460648148148096E-2</v>
      </c>
      <c r="P7" s="222">
        <f t="shared" si="3"/>
        <v>3755</v>
      </c>
      <c r="Q7" s="223">
        <f t="shared" ca="1" si="4"/>
        <v>3846.9974999999999</v>
      </c>
      <c r="R7" s="224">
        <f t="shared" ca="1" si="0"/>
        <v>2</v>
      </c>
      <c r="S7" s="279"/>
    </row>
    <row r="8" spans="1:20" ht="43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3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1.0153000000000001</v>
      </c>
      <c r="L9" s="219">
        <f t="shared" ca="1" si="1"/>
        <v>1.0153000000000001</v>
      </c>
      <c r="M9" s="220">
        <v>0.75</v>
      </c>
      <c r="N9" s="220">
        <v>0.80091435185185189</v>
      </c>
      <c r="O9" s="221">
        <f t="shared" si="2"/>
        <v>5.0914351851851891E-2</v>
      </c>
      <c r="P9" s="222">
        <f t="shared" si="3"/>
        <v>4399</v>
      </c>
      <c r="Q9" s="223">
        <f t="shared" ca="1" si="4"/>
        <v>4466.3047000000006</v>
      </c>
      <c r="R9" s="224">
        <f t="shared" ca="1" si="0"/>
        <v>6</v>
      </c>
      <c r="S9" s="283"/>
    </row>
    <row r="10" spans="1:20" ht="43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39">
        <v>0.98350000000000004</v>
      </c>
      <c r="I10" s="239">
        <v>0.94879999999999998</v>
      </c>
      <c r="J10" s="239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8</v>
      </c>
      <c r="S10" s="279" t="s">
        <v>249</v>
      </c>
    </row>
    <row r="11" spans="1:20" ht="43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39">
        <v>1.0022</v>
      </c>
      <c r="I11" s="239">
        <v>0.95199999999999996</v>
      </c>
      <c r="J11" s="239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43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0.79817129629629635</v>
      </c>
      <c r="O12" s="221">
        <f t="shared" si="2"/>
        <v>4.8171296296296351E-2</v>
      </c>
      <c r="P12" s="222">
        <f t="shared" si="3"/>
        <v>4162</v>
      </c>
      <c r="Q12" s="223">
        <f t="shared" ca="1" si="4"/>
        <v>4143.2710000000006</v>
      </c>
      <c r="R12" s="224">
        <f t="shared" ca="1" si="0"/>
        <v>4</v>
      </c>
      <c r="S12" s="283"/>
    </row>
    <row r="13" spans="1:20" ht="43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0.98740000000000006</v>
      </c>
      <c r="L13" s="219">
        <f t="shared" ca="1" si="1"/>
        <v>0.98740000000000006</v>
      </c>
      <c r="M13" s="220">
        <v>0.75</v>
      </c>
      <c r="N13" s="220">
        <v>0.80237268518518523</v>
      </c>
      <c r="O13" s="221">
        <f t="shared" si="2"/>
        <v>5.237268518518523E-2</v>
      </c>
      <c r="P13" s="222">
        <f t="shared" si="3"/>
        <v>4525</v>
      </c>
      <c r="Q13" s="223">
        <f t="shared" ca="1" si="4"/>
        <v>4467.9850000000006</v>
      </c>
      <c r="R13" s="224">
        <f t="shared" ca="1" si="0"/>
        <v>7</v>
      </c>
      <c r="S13" s="283"/>
    </row>
    <row r="14" spans="1:20" ht="43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0.79924768518518519</v>
      </c>
      <c r="O14" s="221">
        <f t="shared" si="2"/>
        <v>4.9247685185185186E-2</v>
      </c>
      <c r="P14" s="222">
        <f t="shared" si="3"/>
        <v>4255</v>
      </c>
      <c r="Q14" s="223">
        <f t="shared" ca="1" si="4"/>
        <v>4291.5929999999998</v>
      </c>
      <c r="R14" s="224">
        <f t="shared" ca="1" si="0"/>
        <v>5</v>
      </c>
      <c r="S14" s="283"/>
    </row>
    <row r="15" spans="1:20" ht="43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3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39">
        <v>1.0388999999999999</v>
      </c>
      <c r="I16" s="239">
        <v>0.998</v>
      </c>
      <c r="J16" s="239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3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39"/>
      <c r="I17" s="298">
        <v>0.90590000000000004</v>
      </c>
      <c r="J17" s="298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3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39">
        <v>1.1809000000000001</v>
      </c>
      <c r="I18" s="239">
        <v>1.1001000000000001</v>
      </c>
      <c r="J18" s="239">
        <v>1.1574</v>
      </c>
      <c r="K18" s="240">
        <v>1.1001000000000001</v>
      </c>
      <c r="L18" s="219">
        <f t="shared" ca="1" si="1"/>
        <v>1.1001000000000001</v>
      </c>
      <c r="M18" s="220">
        <v>0.75</v>
      </c>
      <c r="N18" s="220">
        <v>0.79046296296296292</v>
      </c>
      <c r="O18" s="221">
        <f t="shared" si="2"/>
        <v>4.0462962962962923E-2</v>
      </c>
      <c r="P18" s="222">
        <f t="shared" si="3"/>
        <v>3496</v>
      </c>
      <c r="Q18" s="223">
        <f t="shared" ca="1" si="4"/>
        <v>3845.9496000000004</v>
      </c>
      <c r="R18" s="224">
        <f t="shared" ca="1" si="0"/>
        <v>1</v>
      </c>
      <c r="S18" s="279"/>
    </row>
    <row r="19" spans="1:19" ht="43" customHeight="1" x14ac:dyDescent="0.15">
      <c r="A19" s="243">
        <v>2025</v>
      </c>
      <c r="B19" s="299" t="s">
        <v>245</v>
      </c>
      <c r="C19" s="300" t="s">
        <v>65</v>
      </c>
      <c r="D19" s="233" t="s">
        <v>246</v>
      </c>
      <c r="E19" s="249" t="s">
        <v>248</v>
      </c>
      <c r="F19" s="248" t="s">
        <v>247</v>
      </c>
      <c r="G19" s="249" t="s">
        <v>121</v>
      </c>
      <c r="H19" s="232" t="s">
        <v>122</v>
      </c>
      <c r="I19" s="232">
        <v>0.93769999999999998</v>
      </c>
      <c r="J19" s="232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46EC-D19B-4A42-BB38-D2D9DE73CB69}">
  <sheetPr>
    <tabColor theme="9" tint="0.39997558519241921"/>
    <pageSetUpPr fitToPage="1"/>
  </sheetPr>
  <dimension ref="A1:T26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7"/>
    </sheetView>
  </sheetViews>
  <sheetFormatPr baseColWidth="10" defaultColWidth="10.6640625" defaultRowHeight="12" x14ac:dyDescent="0.15"/>
  <cols>
    <col min="1" max="2" width="10.6640625" style="130"/>
    <col min="3" max="3" width="14.33203125" style="99" customWidth="1"/>
    <col min="4" max="5" width="10.6640625" style="99"/>
    <col min="6" max="6" width="13.1640625" style="99" customWidth="1"/>
    <col min="7" max="7" width="13" style="99" customWidth="1"/>
    <col min="8" max="13" width="10.6640625" style="99"/>
    <col min="14" max="14" width="10.6640625" style="131"/>
    <col min="15" max="15" width="12" style="99" customWidth="1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46200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240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257</v>
      </c>
      <c r="C3" s="361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6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6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0.45833333333333331</v>
      </c>
      <c r="N6" s="220">
        <v>0.76373842592592589</v>
      </c>
      <c r="O6" s="221">
        <f t="shared" ref="O6:O19" si="2">IF(N6="","",N6-M6)</f>
        <v>0.30540509259259258</v>
      </c>
      <c r="P6" s="222">
        <f t="shared" ref="P6:P19" si="3">IF(N6="","",SUM((HOUR(O6)*3600))+(MINUTE(O6)*60)+(SECOND(O6)))</f>
        <v>26387</v>
      </c>
      <c r="Q6" s="223">
        <f t="shared" ref="Q6:Q19" ca="1" si="4">IF(OR(L6="", P6=""),"",P6*L6)</f>
        <v>25927.8662</v>
      </c>
      <c r="R6" s="224">
        <f t="shared" ca="1" si="0"/>
        <v>1</v>
      </c>
      <c r="S6" s="279"/>
      <c r="T6" s="185"/>
    </row>
    <row r="7" spans="1:20" ht="36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1.0445</v>
      </c>
      <c r="L7" s="219">
        <f t="shared" ca="1" si="1"/>
        <v>1.0445</v>
      </c>
      <c r="M7" s="220">
        <v>0.45833333333333331</v>
      </c>
      <c r="N7" s="220">
        <v>0.76371527777777781</v>
      </c>
      <c r="O7" s="221">
        <f t="shared" si="2"/>
        <v>0.3053819444444445</v>
      </c>
      <c r="P7" s="222">
        <f t="shared" si="3"/>
        <v>26385</v>
      </c>
      <c r="Q7" s="223">
        <f t="shared" ca="1" si="4"/>
        <v>27559.1325</v>
      </c>
      <c r="R7" s="224">
        <f t="shared" ca="1" si="0"/>
        <v>2</v>
      </c>
      <c r="S7" s="279"/>
    </row>
    <row r="8" spans="1:20" ht="36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6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36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6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6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6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6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6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6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6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6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6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  <row r="24" spans="1:19" x14ac:dyDescent="0.15">
      <c r="I24" s="99">
        <v>27559</v>
      </c>
    </row>
    <row r="25" spans="1:19" x14ac:dyDescent="0.15">
      <c r="I25" s="99">
        <v>25928</v>
      </c>
    </row>
    <row r="26" spans="1:19" x14ac:dyDescent="0.15">
      <c r="I26" s="99">
        <f>I24-I25</f>
        <v>1631</v>
      </c>
      <c r="J26" s="99">
        <f>I26/60</f>
        <v>27.183333333333334</v>
      </c>
    </row>
  </sheetData>
  <pageMargins left="0" right="0" top="0.74803149606299213" bottom="0.74803149606299213" header="0.31496062992125984" footer="0.31496062992125984"/>
  <pageSetup paperSize="9" scale="58" orientation="landscape" copies="1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D2AB-02FA-2946-AB91-8CF2ED594488}">
  <sheetPr>
    <tabColor theme="7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8.1640625" style="99" customWidth="1"/>
    <col min="4" max="5" width="10.6640625" style="99"/>
    <col min="6" max="6" width="14.33203125" style="99" customWidth="1"/>
    <col min="7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4.6640625" style="97" customWidth="1"/>
    <col min="20" max="16384" width="10.6640625" style="97"/>
  </cols>
  <sheetData>
    <row r="1" spans="1:20" ht="15" x14ac:dyDescent="0.15">
      <c r="A1" s="110" t="s">
        <v>136</v>
      </c>
      <c r="B1" s="166">
        <v>46203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259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363" t="s">
        <v>258</v>
      </c>
      <c r="C3" s="362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2</v>
      </c>
      <c r="S6" s="279"/>
      <c r="T6" s="185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3</v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5</v>
      </c>
      <c r="S9" s="28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1.0022</v>
      </c>
      <c r="L11" s="219">
        <f t="shared" ca="1" si="1"/>
        <v>1.0022</v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>
        <v>6</v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>
        <v>1</v>
      </c>
      <c r="S12" s="283"/>
    </row>
    <row r="13" spans="1:20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1.0596000000000001</v>
      </c>
      <c r="L14" s="219">
        <f t="shared" ca="1" si="1"/>
        <v>1.0596000000000001</v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>
        <v>4</v>
      </c>
      <c r="S18" s="279"/>
    </row>
    <row r="19" spans="1:19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70" orientation="landscape" copies="1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28D4-18A2-024A-A755-04F594262E5C}">
  <sheetPr>
    <tabColor rgb="FF92D05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.33203125" style="99" customWidth="1"/>
    <col min="4" max="4" width="10.6640625" style="99"/>
    <col min="5" max="5" width="11" style="99" customWidth="1"/>
    <col min="6" max="6" width="14.6640625" style="99" customWidth="1"/>
    <col min="7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46210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261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1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1.0445</v>
      </c>
      <c r="L7" s="219">
        <f t="shared" ca="1" si="1"/>
        <v>1.0445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2</v>
      </c>
      <c r="S7" s="279"/>
    </row>
    <row r="8" spans="1:20" ht="39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4</v>
      </c>
      <c r="S9" s="283"/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34">
        <v>1.0063</v>
      </c>
      <c r="K10" s="228">
        <v>1.0063</v>
      </c>
      <c r="L10" s="219">
        <f t="shared" ca="1" si="1"/>
        <v>1.0063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3</v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69" orientation="landscape" copies="1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2B7C-B3DE-1A43-82D3-CCD7004102F2}">
  <sheetPr>
    <tabColor rgb="FF92D050"/>
    <pageSetUpPr fitToPage="1"/>
  </sheetPr>
  <dimension ref="A1:T19"/>
  <sheetViews>
    <sheetView zoomScale="110" zoomScaleNormal="11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K13" sqref="K13"/>
    </sheetView>
  </sheetViews>
  <sheetFormatPr baseColWidth="10" defaultColWidth="10.6640625" defaultRowHeight="12" x14ac:dyDescent="0.15"/>
  <cols>
    <col min="1" max="2" width="10.6640625" style="130"/>
    <col min="3" max="3" width="16.1640625" style="99" customWidth="1"/>
    <col min="4" max="4" width="10.6640625" style="99"/>
    <col min="5" max="5" width="11.33203125" style="99" customWidth="1"/>
    <col min="6" max="6" width="14.1640625" style="99" customWidth="1"/>
    <col min="7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46217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263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264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6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6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1</v>
      </c>
      <c r="S6" s="279"/>
      <c r="T6" s="185"/>
    </row>
    <row r="7" spans="1:20" ht="46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3</v>
      </c>
      <c r="S7" s="279"/>
    </row>
    <row r="8" spans="1:20" ht="46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6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46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2</v>
      </c>
      <c r="S10" s="279"/>
    </row>
    <row r="11" spans="1:20" ht="46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46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46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0.96750000000000003</v>
      </c>
      <c r="L13" s="219">
        <f t="shared" ca="1" si="1"/>
        <v>0.96750000000000003</v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>
        <v>5</v>
      </c>
      <c r="S13" s="283" t="s">
        <v>265</v>
      </c>
    </row>
    <row r="14" spans="1:20" ht="46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46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6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0.998</v>
      </c>
      <c r="L16" s="219">
        <f t="shared" ca="1" si="1"/>
        <v>0.998</v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4</v>
      </c>
      <c r="S16" s="279"/>
    </row>
    <row r="17" spans="1:19" ht="46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6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6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8" orientation="landscape" copies="1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8CF7-3B00-B94D-9A52-374656CDDC6E}">
  <sheetPr>
    <tabColor rgb="FF92D05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16"/>
    </sheetView>
  </sheetViews>
  <sheetFormatPr baseColWidth="10" defaultColWidth="10.6640625" defaultRowHeight="12" x14ac:dyDescent="0.15"/>
  <cols>
    <col min="1" max="2" width="10.6640625" style="130"/>
    <col min="3" max="3" width="18.1640625" style="99" customWidth="1"/>
    <col min="4" max="4" width="10.6640625" style="99"/>
    <col min="5" max="5" width="12.6640625" style="99" customWidth="1"/>
    <col min="6" max="6" width="16.6640625" style="99" customWidth="1"/>
    <col min="7" max="7" width="13.832031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46224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266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264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1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/>
    </row>
    <row r="8" spans="1:20" ht="39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2</v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0.998</v>
      </c>
      <c r="L16" s="219">
        <f t="shared" ca="1" si="1"/>
        <v>0.998</v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3</v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6" orientation="landscape" copies="1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3E9A-0B46-C34B-B0DF-6629305EEDCB}">
  <sheetPr>
    <tabColor rgb="FF92D05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16"/>
    </sheetView>
  </sheetViews>
  <sheetFormatPr baseColWidth="10" defaultColWidth="10.6640625" defaultRowHeight="12" x14ac:dyDescent="0.15"/>
  <cols>
    <col min="1" max="2" width="10.6640625" style="130"/>
    <col min="3" max="3" width="15.5" style="99" customWidth="1"/>
    <col min="4" max="5" width="10.6640625" style="99"/>
    <col min="6" max="6" width="13.6640625" style="99" customWidth="1"/>
    <col min="7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1640625" style="97" customWidth="1"/>
    <col min="20" max="16384" width="10.6640625" style="97"/>
  </cols>
  <sheetData>
    <row r="1" spans="1:20" ht="15" x14ac:dyDescent="0.15">
      <c r="A1" s="110" t="s">
        <v>136</v>
      </c>
      <c r="B1" s="166">
        <v>46231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267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264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2</v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1</v>
      </c>
      <c r="S7" s="279"/>
    </row>
    <row r="8" spans="1:20" ht="40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0.94879999999999998</v>
      </c>
      <c r="L10" s="219">
        <f t="shared" ca="1" si="1"/>
        <v>0.94879999999999998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4</v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>
        <v>3</v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40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0.96750000000000003</v>
      </c>
      <c r="L13" s="219">
        <f t="shared" ca="1" si="1"/>
        <v>0.96750000000000003</v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>
        <v>5</v>
      </c>
      <c r="S13" s="283" t="s">
        <v>268</v>
      </c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0.998</v>
      </c>
      <c r="L16" s="219">
        <f t="shared" ca="1" si="1"/>
        <v>0.998</v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6</v>
      </c>
      <c r="S16" s="279"/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62" orientation="landscape" copies="1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10A6-7991-9D4A-ACC8-36F4905924F0}">
  <sheetPr>
    <tabColor rgb="FF00B0F0"/>
    <pageSetUpPr fitToPage="1"/>
  </sheetPr>
  <dimension ref="A1:T19"/>
  <sheetViews>
    <sheetView zoomScale="150" zoomScaleNormal="15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.83203125" style="99" customWidth="1"/>
    <col min="4" max="5" width="10.6640625" style="99"/>
    <col min="6" max="6" width="13.6640625" style="99" customWidth="1"/>
    <col min="7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46238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8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88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0.78778935185185184</v>
      </c>
      <c r="O6" s="221">
        <f t="shared" ref="O6:O19" si="2">IF(N6="","",N6-M6)</f>
        <v>3.7789351851851838E-2</v>
      </c>
      <c r="P6" s="222">
        <f t="shared" ref="P6:P19" si="3">IF(N6="","",SUM((HOUR(O6)*3600))+(MINUTE(O6)*60)+(SECOND(O6)))</f>
        <v>3265</v>
      </c>
      <c r="Q6" s="223">
        <f t="shared" ref="Q6:Q19" ca="1" si="4">IF(OR(L6="", P6=""),"",P6*L6)</f>
        <v>3208.1890000000003</v>
      </c>
      <c r="R6" s="224">
        <f t="shared" ca="1" si="0"/>
        <v>1</v>
      </c>
      <c r="S6" s="279"/>
      <c r="T6" s="185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0.78601851851851856</v>
      </c>
      <c r="O7" s="221">
        <f t="shared" si="2"/>
        <v>3.6018518518518561E-2</v>
      </c>
      <c r="P7" s="222">
        <f t="shared" si="3"/>
        <v>3112</v>
      </c>
      <c r="Q7" s="223">
        <f t="shared" ca="1" si="4"/>
        <v>3298.0976000000001</v>
      </c>
      <c r="R7" s="224">
        <f t="shared" ca="1" si="0"/>
        <v>3</v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0.75</v>
      </c>
      <c r="N10" s="220">
        <v>0.78857638888888892</v>
      </c>
      <c r="O10" s="221">
        <f t="shared" si="2"/>
        <v>3.8576388888888924E-2</v>
      </c>
      <c r="P10" s="222">
        <f t="shared" si="3"/>
        <v>3333</v>
      </c>
      <c r="Q10" s="223">
        <f t="shared" ca="1" si="4"/>
        <v>3278.0055000000002</v>
      </c>
      <c r="R10" s="224">
        <f t="shared" ca="1" si="0"/>
        <v>2</v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0.80334490740740738</v>
      </c>
      <c r="O11" s="221">
        <f t="shared" si="2"/>
        <v>5.3344907407407383E-2</v>
      </c>
      <c r="P11" s="222">
        <f t="shared" si="3"/>
        <v>4609</v>
      </c>
      <c r="Q11" s="223">
        <f t="shared" ca="1" si="4"/>
        <v>4387.768</v>
      </c>
      <c r="R11" s="224">
        <f t="shared" ca="1" si="0"/>
        <v>4</v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>
        <v>6</v>
      </c>
      <c r="S12" s="283" t="s">
        <v>249</v>
      </c>
    </row>
    <row r="13" spans="1:20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1.0388999999999999</v>
      </c>
      <c r="L16" s="219">
        <f t="shared" ca="1" si="1"/>
        <v>1.0388999999999999</v>
      </c>
      <c r="M16" s="220">
        <v>0.75</v>
      </c>
      <c r="N16" s="220">
        <v>0.8029398148148148</v>
      </c>
      <c r="O16" s="221">
        <f t="shared" si="2"/>
        <v>5.2939814814814801E-2</v>
      </c>
      <c r="P16" s="222">
        <f t="shared" si="3"/>
        <v>4574</v>
      </c>
      <c r="Q16" s="223">
        <f t="shared" ca="1" si="4"/>
        <v>4751.9285999999993</v>
      </c>
      <c r="R16" s="224">
        <f t="shared" ca="1" si="0"/>
        <v>5</v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0AA9-458B-3343-9FD5-102ADDAB3DF9}">
  <sheetPr>
    <tabColor rgb="FF00B0F0"/>
    <pageSetUpPr fitToPage="1"/>
  </sheetPr>
  <dimension ref="A1:T20"/>
  <sheetViews>
    <sheetView zoomScale="150" zoomScaleNormal="15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N6" sqref="N6"/>
    </sheetView>
  </sheetViews>
  <sheetFormatPr baseColWidth="10" defaultColWidth="10.6640625" defaultRowHeight="12" x14ac:dyDescent="0.15"/>
  <cols>
    <col min="1" max="2" width="10.6640625" style="130"/>
    <col min="3" max="3" width="15.83203125" style="99" customWidth="1"/>
    <col min="4" max="5" width="10.6640625" style="99"/>
    <col min="6" max="6" width="13.33203125" style="99" customWidth="1"/>
    <col min="7" max="7" width="13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46245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3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269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20" ca="1" si="1">IF(K6 ="", "", (YEAR(TODAY()) - A6)*0.03 + K6)</f>
        <v>0.98260000000000003</v>
      </c>
      <c r="M6" s="220">
        <v>0.75</v>
      </c>
      <c r="N6" s="220">
        <v>0.8131828703703704</v>
      </c>
      <c r="O6" s="221">
        <f t="shared" ref="O6:O19" si="2">IF(N6="","",N6-M6)</f>
        <v>6.3182870370370403E-2</v>
      </c>
      <c r="P6" s="222">
        <f t="shared" ref="P6:P19" si="3">IF(N6="","",SUM((HOUR(O6)*3600))+(MINUTE(O6)*60)+(SECOND(O6)))</f>
        <v>5459</v>
      </c>
      <c r="Q6" s="223">
        <f t="shared" ref="Q6:Q19" ca="1" si="4">IF(OR(L6="", P6=""),"",P6*L6)</f>
        <v>5364.0133999999998</v>
      </c>
      <c r="R6" s="224">
        <f t="shared" ca="1" si="0"/>
        <v>1</v>
      </c>
      <c r="S6" s="279"/>
      <c r="T6" s="185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0.81087962962962967</v>
      </c>
      <c r="O7" s="221">
        <f t="shared" si="2"/>
        <v>6.0879629629629672E-2</v>
      </c>
      <c r="P7" s="222">
        <f t="shared" si="3"/>
        <v>5260</v>
      </c>
      <c r="Q7" s="223">
        <f t="shared" ca="1" si="4"/>
        <v>5388.87</v>
      </c>
      <c r="R7" s="224">
        <f t="shared" ca="1" si="0"/>
        <v>2</v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>
        <v>1.0787</v>
      </c>
      <c r="L8" s="219">
        <f t="shared" ca="1" si="1"/>
        <v>1.1087</v>
      </c>
      <c r="M8" s="220">
        <v>0.75</v>
      </c>
      <c r="N8" s="220">
        <v>0.80634259259259256</v>
      </c>
      <c r="O8" s="221">
        <f t="shared" si="2"/>
        <v>5.6342592592592555E-2</v>
      </c>
      <c r="P8" s="222">
        <f t="shared" si="3"/>
        <v>4868</v>
      </c>
      <c r="Q8" s="223">
        <f t="shared" ca="1" si="4"/>
        <v>5397.1516000000001</v>
      </c>
      <c r="R8" s="224">
        <f t="shared" ca="1" si="0"/>
        <v>3</v>
      </c>
      <c r="S8" s="279"/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34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0.75</v>
      </c>
      <c r="N10" s="220">
        <v>0.81640046296296298</v>
      </c>
      <c r="O10" s="221">
        <f t="shared" si="2"/>
        <v>6.6400462962962981E-2</v>
      </c>
      <c r="P10" s="222">
        <f t="shared" si="3"/>
        <v>5737</v>
      </c>
      <c r="Q10" s="223">
        <f t="shared" ca="1" si="4"/>
        <v>5642.3395</v>
      </c>
      <c r="R10" s="224">
        <f t="shared" ca="1" si="0"/>
        <v>5</v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0.81527777777777777</v>
      </c>
      <c r="O12" s="221">
        <f t="shared" si="2"/>
        <v>6.5277777777777768E-2</v>
      </c>
      <c r="P12" s="222">
        <f t="shared" si="3"/>
        <v>5640</v>
      </c>
      <c r="Q12" s="223">
        <f t="shared" ca="1" si="4"/>
        <v>5614.62</v>
      </c>
      <c r="R12" s="224">
        <f t="shared" ca="1" si="0"/>
        <v>4</v>
      </c>
      <c r="S12" s="343"/>
    </row>
    <row r="13" spans="1:20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0.8228240740740741</v>
      </c>
      <c r="O14" s="221">
        <f t="shared" si="2"/>
        <v>7.2824074074074097E-2</v>
      </c>
      <c r="P14" s="222">
        <f t="shared" si="3"/>
        <v>6292</v>
      </c>
      <c r="Q14" s="223">
        <f t="shared" ca="1" si="4"/>
        <v>6346.1111999999994</v>
      </c>
      <c r="R14" s="224">
        <f t="shared" ca="1" si="0"/>
        <v>7</v>
      </c>
      <c r="S14" s="34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1.0388999999999999</v>
      </c>
      <c r="L16" s="219">
        <f t="shared" ca="1" si="1"/>
        <v>1.0388999999999999</v>
      </c>
      <c r="M16" s="220">
        <v>0.75</v>
      </c>
      <c r="N16" s="220">
        <v>0.82046296296296295</v>
      </c>
      <c r="O16" s="221">
        <f t="shared" si="2"/>
        <v>7.0462962962962949E-2</v>
      </c>
      <c r="P16" s="222">
        <f t="shared" si="3"/>
        <v>6088</v>
      </c>
      <c r="Q16" s="223">
        <f t="shared" ca="1" si="4"/>
        <v>6324.8231999999998</v>
      </c>
      <c r="R16" s="224">
        <f t="shared" ca="1" si="0"/>
        <v>6</v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>
        <v>9</v>
      </c>
      <c r="S18" s="279" t="s">
        <v>249</v>
      </c>
    </row>
    <row r="19" spans="1:19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  <row r="20" spans="1:19" x14ac:dyDescent="0.15">
      <c r="A20" s="243">
        <v>2020</v>
      </c>
      <c r="B20" s="244"/>
      <c r="C20" s="245"/>
      <c r="D20" s="246"/>
      <c r="E20" s="99" t="s">
        <v>271</v>
      </c>
      <c r="F20" s="248" t="s">
        <v>272</v>
      </c>
      <c r="G20" s="247" t="s">
        <v>270</v>
      </c>
      <c r="H20" s="250" t="s">
        <v>273</v>
      </c>
      <c r="I20" s="250" t="s">
        <v>273</v>
      </c>
      <c r="J20" s="250" t="s">
        <v>273</v>
      </c>
      <c r="K20" s="251">
        <v>1</v>
      </c>
      <c r="L20" s="219">
        <f t="shared" ca="1" si="1"/>
        <v>1.18</v>
      </c>
      <c r="M20" s="220">
        <v>0.75</v>
      </c>
      <c r="N20" s="220">
        <v>0.82337962962962963</v>
      </c>
      <c r="O20" s="221">
        <f t="shared" ref="O20" si="5">IF(N20="","",N20-M20)</f>
        <v>7.3379629629629628E-2</v>
      </c>
      <c r="P20" s="222">
        <f t="shared" ref="P20" si="6">IF(N20="","",SUM((HOUR(O20)*3600))+(MINUTE(O20)*60)+(SECOND(O20)))</f>
        <v>6340</v>
      </c>
      <c r="Q20" s="223">
        <f t="shared" ref="Q20" ca="1" si="7">IF(OR(L20="", P20=""),"",P20*L20)</f>
        <v>7481.2</v>
      </c>
      <c r="R20" s="224">
        <f t="shared" ref="R20" ca="1" si="8">IF(ISNUMBER(Q20), _xlfn.RANK.EQ(Q20, Q$5:Q$25, 1), "")</f>
        <v>8</v>
      </c>
      <c r="S20" s="279" t="s">
        <v>274</v>
      </c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49F1-20A9-B640-862D-358013242224}">
  <sheetPr>
    <tabColor theme="5" tint="-0.249977111117893"/>
    <pageSetUpPr fitToPage="1"/>
  </sheetPr>
  <dimension ref="A1:P29"/>
  <sheetViews>
    <sheetView zoomScaleNormal="100" workbookViewId="0">
      <selection activeCell="Z25" sqref="Z25"/>
    </sheetView>
  </sheetViews>
  <sheetFormatPr baseColWidth="10" defaultColWidth="10.6640625" defaultRowHeight="15" x14ac:dyDescent="0.2"/>
  <cols>
    <col min="1" max="1" width="11.1640625" customWidth="1"/>
    <col min="3" max="3" width="26.6640625" bestFit="1" customWidth="1"/>
    <col min="4" max="4" width="18" customWidth="1"/>
    <col min="5" max="5" width="19" customWidth="1"/>
    <col min="6" max="6" width="15.5" customWidth="1"/>
    <col min="7" max="7" width="9.83203125" customWidth="1"/>
    <col min="8" max="8" width="8.6640625" customWidth="1"/>
    <col min="9" max="9" width="8.83203125" customWidth="1"/>
    <col min="16" max="16" width="10.6640625" style="22"/>
  </cols>
  <sheetData>
    <row r="1" spans="1:16" ht="17" thickBot="1" x14ac:dyDescent="0.25">
      <c r="A1" s="24" t="s">
        <v>101</v>
      </c>
      <c r="B1" s="25" t="s">
        <v>81</v>
      </c>
      <c r="C1" s="26"/>
      <c r="D1" s="27"/>
      <c r="E1" s="26"/>
      <c r="F1" s="26"/>
      <c r="G1" s="25"/>
      <c r="H1" s="25"/>
      <c r="I1" s="25"/>
      <c r="J1" s="26"/>
      <c r="K1" s="26"/>
      <c r="L1" s="26"/>
      <c r="M1" s="26"/>
      <c r="N1" s="25"/>
      <c r="O1" s="26"/>
      <c r="P1" s="25"/>
    </row>
    <row r="2" spans="1:16" ht="16" thickBot="1" x14ac:dyDescent="0.25">
      <c r="A2" s="28" t="s">
        <v>0</v>
      </c>
      <c r="B2" s="2"/>
      <c r="C2" s="11"/>
      <c r="D2" s="23"/>
      <c r="E2" s="29"/>
      <c r="F2" s="1" t="s">
        <v>1</v>
      </c>
      <c r="G2" s="2"/>
      <c r="H2" s="2"/>
      <c r="I2" s="3" t="s">
        <v>2</v>
      </c>
      <c r="J2" s="1"/>
      <c r="K2" s="30"/>
      <c r="L2" s="4" t="s">
        <v>102</v>
      </c>
      <c r="M2" s="4"/>
      <c r="N2" s="4"/>
      <c r="O2" s="4"/>
      <c r="P2" s="5"/>
    </row>
    <row r="3" spans="1:16" ht="43" thickBot="1" x14ac:dyDescent="0.25">
      <c r="A3" s="16" t="s">
        <v>3</v>
      </c>
      <c r="B3" s="6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31" t="s">
        <v>90</v>
      </c>
      <c r="H3" s="31" t="s">
        <v>89</v>
      </c>
      <c r="I3" s="31" t="s">
        <v>109</v>
      </c>
      <c r="J3" s="32" t="s">
        <v>9</v>
      </c>
      <c r="K3" s="7" t="s">
        <v>10</v>
      </c>
      <c r="L3" s="7" t="s">
        <v>11</v>
      </c>
      <c r="M3" s="9" t="s">
        <v>12</v>
      </c>
      <c r="N3" s="20" t="s">
        <v>13</v>
      </c>
      <c r="O3" s="9" t="s">
        <v>14</v>
      </c>
      <c r="P3" s="10" t="s">
        <v>15</v>
      </c>
    </row>
    <row r="4" spans="1:16" ht="17" thickBot="1" x14ac:dyDescent="0.25">
      <c r="A4" s="33" t="s">
        <v>16</v>
      </c>
      <c r="B4" s="34"/>
      <c r="C4" s="35"/>
      <c r="D4" s="36"/>
      <c r="E4" s="37"/>
      <c r="F4" s="37"/>
      <c r="G4" s="38"/>
      <c r="H4" s="38"/>
      <c r="I4" s="38"/>
      <c r="J4" s="39" t="s">
        <v>17</v>
      </c>
      <c r="K4" s="40">
        <v>0.75</v>
      </c>
      <c r="L4" s="37"/>
      <c r="M4" s="37"/>
      <c r="N4" s="38"/>
      <c r="O4" s="37"/>
      <c r="P4" s="38"/>
    </row>
    <row r="5" spans="1:16" ht="29" customHeight="1" x14ac:dyDescent="0.2">
      <c r="A5" s="17" t="s">
        <v>106</v>
      </c>
      <c r="B5" s="41">
        <v>87</v>
      </c>
      <c r="C5" s="42" t="s">
        <v>63</v>
      </c>
      <c r="D5" s="43" t="s">
        <v>113</v>
      </c>
      <c r="E5" s="44" t="s">
        <v>64</v>
      </c>
      <c r="F5" s="45"/>
      <c r="G5" s="46">
        <v>0.88190000000000002</v>
      </c>
      <c r="H5" s="47">
        <v>0.8569</v>
      </c>
      <c r="I5" s="47"/>
      <c r="J5" s="48"/>
      <c r="K5" s="18"/>
      <c r="L5" s="18"/>
      <c r="M5" s="19"/>
      <c r="N5" s="21"/>
      <c r="O5" s="12"/>
      <c r="P5" s="13"/>
    </row>
    <row r="6" spans="1:16" ht="29" customHeight="1" x14ac:dyDescent="0.2">
      <c r="A6" s="49" t="s">
        <v>103</v>
      </c>
      <c r="B6" s="50">
        <v>6809</v>
      </c>
      <c r="C6" s="51" t="s">
        <v>78</v>
      </c>
      <c r="D6" s="52" t="s">
        <v>77</v>
      </c>
      <c r="E6" s="53" t="s">
        <v>99</v>
      </c>
      <c r="F6" s="54" t="s">
        <v>23</v>
      </c>
      <c r="G6" s="55">
        <v>0.98129999999999995</v>
      </c>
      <c r="H6" s="55">
        <v>0.94740000000000002</v>
      </c>
      <c r="I6" s="55">
        <v>0.97119999999999995</v>
      </c>
      <c r="J6" s="56"/>
      <c r="K6" s="18"/>
      <c r="L6" s="18"/>
      <c r="M6" s="19"/>
      <c r="N6" s="21"/>
      <c r="O6" s="12"/>
      <c r="P6" s="13"/>
    </row>
    <row r="7" spans="1:16" ht="29" customHeight="1" x14ac:dyDescent="0.2">
      <c r="A7" s="49" t="s">
        <v>103</v>
      </c>
      <c r="B7" s="50">
        <v>5628</v>
      </c>
      <c r="C7" s="54" t="s">
        <v>67</v>
      </c>
      <c r="D7" s="52" t="s">
        <v>68</v>
      </c>
      <c r="E7" s="53" t="s">
        <v>99</v>
      </c>
      <c r="F7" s="54" t="s">
        <v>69</v>
      </c>
      <c r="G7" s="55">
        <v>0.9839</v>
      </c>
      <c r="H7" s="55">
        <v>0.95079999999999998</v>
      </c>
      <c r="I7" s="55">
        <v>0.97570000000000001</v>
      </c>
      <c r="J7" s="56"/>
      <c r="K7" s="18"/>
      <c r="L7" s="18"/>
      <c r="M7" s="19"/>
      <c r="N7" s="21"/>
      <c r="O7" s="12"/>
      <c r="P7" s="13"/>
    </row>
    <row r="8" spans="1:16" ht="29" customHeight="1" x14ac:dyDescent="0.2">
      <c r="A8" s="57">
        <v>2019</v>
      </c>
      <c r="B8" s="50">
        <v>5895</v>
      </c>
      <c r="C8" s="58" t="s">
        <v>79</v>
      </c>
      <c r="D8" s="59" t="s">
        <v>80</v>
      </c>
      <c r="E8" s="53" t="s">
        <v>99</v>
      </c>
      <c r="F8" s="54" t="s">
        <v>24</v>
      </c>
      <c r="G8" s="55">
        <v>0.98129999999999995</v>
      </c>
      <c r="H8" s="55">
        <v>0.94740000000000002</v>
      </c>
      <c r="I8" s="55">
        <v>0.97119999999999995</v>
      </c>
      <c r="J8" s="56"/>
      <c r="K8" s="18"/>
      <c r="L8" s="18"/>
      <c r="M8" s="19"/>
      <c r="N8" s="21"/>
      <c r="O8" s="12"/>
      <c r="P8" s="13"/>
    </row>
    <row r="9" spans="1:16" ht="29" customHeight="1" x14ac:dyDescent="0.2">
      <c r="A9" s="60">
        <v>2023</v>
      </c>
      <c r="B9" s="61">
        <v>8283</v>
      </c>
      <c r="C9" s="62" t="s">
        <v>88</v>
      </c>
      <c r="D9" s="63" t="s">
        <v>114</v>
      </c>
      <c r="E9" s="53" t="s">
        <v>104</v>
      </c>
      <c r="F9" s="64" t="s">
        <v>105</v>
      </c>
      <c r="G9" s="55">
        <v>0.98540000000000005</v>
      </c>
      <c r="H9" s="55">
        <v>0.96060000000000001</v>
      </c>
      <c r="I9" s="55">
        <v>0.96609999999999996</v>
      </c>
      <c r="J9" s="56"/>
      <c r="K9" s="18"/>
      <c r="L9" s="18"/>
      <c r="M9" s="19"/>
      <c r="N9" s="21"/>
      <c r="O9" s="12"/>
      <c r="P9" s="13"/>
    </row>
    <row r="10" spans="1:16" ht="29" customHeight="1" x14ac:dyDescent="0.2">
      <c r="A10" s="57">
        <v>2020</v>
      </c>
      <c r="B10" s="41">
        <v>6693</v>
      </c>
      <c r="C10" s="42" t="s">
        <v>25</v>
      </c>
      <c r="D10" s="43" t="s">
        <v>26</v>
      </c>
      <c r="E10" s="53" t="s">
        <v>99</v>
      </c>
      <c r="F10" s="45" t="s">
        <v>27</v>
      </c>
      <c r="G10" s="55">
        <v>0.98129999999999995</v>
      </c>
      <c r="H10" s="55">
        <v>0.94740000000000002</v>
      </c>
      <c r="I10" s="55">
        <v>0.97119999999999995</v>
      </c>
      <c r="J10" s="56"/>
      <c r="K10" s="18"/>
      <c r="L10" s="18"/>
      <c r="M10" s="19"/>
      <c r="N10" s="21"/>
      <c r="O10" s="12"/>
      <c r="P10" s="13"/>
    </row>
    <row r="11" spans="1:16" ht="29" customHeight="1" x14ac:dyDescent="0.2">
      <c r="A11" s="65" t="s">
        <v>93</v>
      </c>
      <c r="B11" s="50">
        <v>14761</v>
      </c>
      <c r="C11" s="66" t="s">
        <v>19</v>
      </c>
      <c r="D11" s="14" t="s">
        <v>20</v>
      </c>
      <c r="E11" s="15" t="s">
        <v>21</v>
      </c>
      <c r="F11" s="54" t="s">
        <v>22</v>
      </c>
      <c r="G11" s="67">
        <v>1.0627</v>
      </c>
      <c r="H11" s="67">
        <v>0.98040000000000005</v>
      </c>
      <c r="I11" s="67">
        <v>1.0487</v>
      </c>
      <c r="J11" s="56"/>
      <c r="K11" s="18"/>
      <c r="L11" s="18"/>
      <c r="M11" s="19"/>
      <c r="N11" s="21"/>
      <c r="O11" s="12"/>
      <c r="P11" s="13"/>
    </row>
    <row r="12" spans="1:16" ht="29" customHeight="1" x14ac:dyDescent="0.2">
      <c r="A12" s="60">
        <v>2023</v>
      </c>
      <c r="B12" s="50">
        <v>13910</v>
      </c>
      <c r="C12" s="66" t="s">
        <v>28</v>
      </c>
      <c r="D12" s="43" t="s">
        <v>115</v>
      </c>
      <c r="E12" s="54" t="s">
        <v>29</v>
      </c>
      <c r="F12" s="54" t="s">
        <v>30</v>
      </c>
      <c r="G12" s="46">
        <v>1.0067999999999999</v>
      </c>
      <c r="H12" s="46">
        <v>0.95779999999999998</v>
      </c>
      <c r="I12" s="46">
        <v>0.99629999999999996</v>
      </c>
      <c r="J12" s="56"/>
      <c r="K12" s="18"/>
      <c r="L12" s="18"/>
      <c r="M12" s="19"/>
      <c r="N12" s="21"/>
      <c r="O12" s="12"/>
      <c r="P12" s="13"/>
    </row>
    <row r="13" spans="1:16" ht="29" customHeight="1" x14ac:dyDescent="0.2">
      <c r="A13" s="65" t="s">
        <v>107</v>
      </c>
      <c r="B13" s="50">
        <v>15305</v>
      </c>
      <c r="C13" s="66" t="s">
        <v>31</v>
      </c>
      <c r="D13" s="68" t="s">
        <v>116</v>
      </c>
      <c r="E13" s="69" t="s">
        <v>32</v>
      </c>
      <c r="F13" s="54" t="s">
        <v>33</v>
      </c>
      <c r="G13" s="67">
        <v>0.98229999999999995</v>
      </c>
      <c r="H13" s="67">
        <v>0.91930000000000001</v>
      </c>
      <c r="I13" s="67">
        <v>0.95799999999999996</v>
      </c>
      <c r="J13" s="56"/>
      <c r="K13" s="18"/>
      <c r="L13" s="18"/>
      <c r="M13" s="19"/>
      <c r="N13" s="21"/>
      <c r="O13" s="12"/>
      <c r="P13" s="13"/>
    </row>
    <row r="14" spans="1:16" ht="29" customHeight="1" x14ac:dyDescent="0.2">
      <c r="A14" s="60">
        <v>2023</v>
      </c>
      <c r="B14" s="50">
        <v>9801</v>
      </c>
      <c r="C14" s="66" t="s">
        <v>34</v>
      </c>
      <c r="D14" s="70" t="s">
        <v>117</v>
      </c>
      <c r="E14" s="54" t="s">
        <v>35</v>
      </c>
      <c r="F14" s="54" t="s">
        <v>36</v>
      </c>
      <c r="G14" s="46">
        <v>1.0369999999999999</v>
      </c>
      <c r="H14" s="46">
        <v>0.99590000000000001</v>
      </c>
      <c r="I14" s="46">
        <v>1.0194000000000001</v>
      </c>
      <c r="J14" s="56"/>
      <c r="K14" s="18"/>
      <c r="L14" s="18"/>
      <c r="M14" s="19"/>
      <c r="N14" s="21"/>
      <c r="O14" s="12"/>
      <c r="P14" s="13"/>
    </row>
    <row r="15" spans="1:16" ht="29" customHeight="1" x14ac:dyDescent="0.2">
      <c r="A15" s="71">
        <v>2020</v>
      </c>
      <c r="B15" s="50">
        <v>10421</v>
      </c>
      <c r="C15" s="66" t="s">
        <v>37</v>
      </c>
      <c r="D15" s="72">
        <v>91849410</v>
      </c>
      <c r="E15" s="73" t="s">
        <v>38</v>
      </c>
      <c r="F15" s="54" t="s">
        <v>39</v>
      </c>
      <c r="G15" s="46">
        <v>1.0471999999999999</v>
      </c>
      <c r="H15" s="46">
        <v>1.0034000000000001</v>
      </c>
      <c r="I15" s="46">
        <v>1.0354000000000001</v>
      </c>
      <c r="J15" s="56"/>
      <c r="K15" s="18"/>
      <c r="L15" s="18"/>
      <c r="M15" s="19"/>
      <c r="N15" s="21"/>
      <c r="O15" s="12"/>
      <c r="P15" s="13"/>
    </row>
    <row r="16" spans="1:16" ht="29" customHeight="1" x14ac:dyDescent="0.2">
      <c r="A16" s="74">
        <v>2022</v>
      </c>
      <c r="B16" s="50">
        <v>10528</v>
      </c>
      <c r="C16" s="66" t="s">
        <v>40</v>
      </c>
      <c r="D16" s="70" t="s">
        <v>41</v>
      </c>
      <c r="E16" s="73" t="s">
        <v>42</v>
      </c>
      <c r="F16" s="54" t="s">
        <v>43</v>
      </c>
      <c r="G16" s="46">
        <v>1.0771999999999999</v>
      </c>
      <c r="H16" s="46">
        <v>1.0450999999999999</v>
      </c>
      <c r="I16" s="46">
        <v>1.0643</v>
      </c>
      <c r="J16" s="56"/>
      <c r="K16" s="18"/>
      <c r="L16" s="18"/>
      <c r="M16" s="19"/>
      <c r="N16" s="21"/>
      <c r="O16" s="12"/>
      <c r="P16" s="13"/>
    </row>
    <row r="17" spans="1:16" ht="29" customHeight="1" x14ac:dyDescent="0.2">
      <c r="A17" s="60">
        <v>2023</v>
      </c>
      <c r="B17" s="50">
        <v>15028</v>
      </c>
      <c r="C17" s="66" t="s">
        <v>44</v>
      </c>
      <c r="D17" s="70" t="s">
        <v>45</v>
      </c>
      <c r="E17" s="54" t="s">
        <v>46</v>
      </c>
      <c r="F17" s="54" t="s">
        <v>47</v>
      </c>
      <c r="G17" s="46">
        <v>1.1293</v>
      </c>
      <c r="H17" s="46">
        <v>1.0791999999999999</v>
      </c>
      <c r="I17" s="46">
        <v>1.1178999999999999</v>
      </c>
      <c r="J17" s="56"/>
      <c r="K17" s="18"/>
      <c r="L17" s="18"/>
      <c r="M17" s="19"/>
      <c r="N17" s="21"/>
      <c r="O17" s="12"/>
      <c r="P17" s="13"/>
    </row>
    <row r="18" spans="1:16" ht="29" customHeight="1" x14ac:dyDescent="0.2">
      <c r="A18" s="60">
        <v>2023</v>
      </c>
      <c r="B18" s="50">
        <v>10482</v>
      </c>
      <c r="C18" s="66" t="s">
        <v>49</v>
      </c>
      <c r="D18" s="70" t="s">
        <v>118</v>
      </c>
      <c r="E18" s="54" t="s">
        <v>42</v>
      </c>
      <c r="F18" s="54" t="s">
        <v>91</v>
      </c>
      <c r="G18" s="75">
        <v>1.0485</v>
      </c>
      <c r="H18" s="46">
        <v>1.0024999999999999</v>
      </c>
      <c r="I18" s="46">
        <v>1.0330999999999999</v>
      </c>
      <c r="J18" s="56"/>
      <c r="K18" s="18"/>
      <c r="L18" s="18"/>
      <c r="M18" s="19"/>
      <c r="N18" s="21"/>
      <c r="O18" s="12"/>
      <c r="P18" s="13"/>
    </row>
    <row r="19" spans="1:16" ht="29" customHeight="1" x14ac:dyDescent="0.2">
      <c r="A19" s="60">
        <v>2023</v>
      </c>
      <c r="B19" s="50">
        <v>12245</v>
      </c>
      <c r="C19" s="66" t="s">
        <v>50</v>
      </c>
      <c r="D19" s="70" t="s">
        <v>51</v>
      </c>
      <c r="E19" s="54" t="s">
        <v>52</v>
      </c>
      <c r="F19" s="54"/>
      <c r="G19" s="75">
        <v>1.0697000000000001</v>
      </c>
      <c r="H19" s="46">
        <v>1.0179</v>
      </c>
      <c r="I19" s="46">
        <v>1.0602</v>
      </c>
      <c r="J19" s="56"/>
      <c r="K19" s="18"/>
      <c r="L19" s="18"/>
      <c r="M19" s="19"/>
      <c r="N19" s="21"/>
      <c r="O19" s="12"/>
      <c r="P19" s="13"/>
    </row>
    <row r="20" spans="1:16" ht="29" customHeight="1" x14ac:dyDescent="0.2">
      <c r="A20" s="74">
        <v>2022</v>
      </c>
      <c r="B20" s="50">
        <v>16300</v>
      </c>
      <c r="C20" s="66" t="s">
        <v>53</v>
      </c>
      <c r="D20" s="70" t="s">
        <v>56</v>
      </c>
      <c r="E20" s="54" t="s">
        <v>55</v>
      </c>
      <c r="F20" s="54" t="s">
        <v>54</v>
      </c>
      <c r="G20" s="75">
        <v>0</v>
      </c>
      <c r="H20" s="46">
        <v>0.94120000000000004</v>
      </c>
      <c r="I20" s="46">
        <v>0.94120000000000004</v>
      </c>
      <c r="J20" s="56"/>
      <c r="K20" s="18"/>
      <c r="L20" s="18"/>
      <c r="M20" s="19"/>
      <c r="N20" s="21"/>
      <c r="O20" s="12"/>
      <c r="P20" s="13"/>
    </row>
    <row r="21" spans="1:16" ht="29" customHeight="1" x14ac:dyDescent="0.2">
      <c r="A21" s="76" t="s">
        <v>111</v>
      </c>
      <c r="B21" s="50"/>
      <c r="C21" s="66" t="s">
        <v>57</v>
      </c>
      <c r="D21" s="70" t="s">
        <v>58</v>
      </c>
      <c r="E21" s="54" t="s">
        <v>59</v>
      </c>
      <c r="F21" s="54"/>
      <c r="G21" s="67">
        <v>0.84250000000000003</v>
      </c>
      <c r="H21" s="67">
        <v>0.81889999999999996</v>
      </c>
      <c r="I21" s="67">
        <v>0.80889999999999995</v>
      </c>
      <c r="J21" s="56"/>
      <c r="K21" s="18"/>
      <c r="L21" s="18"/>
      <c r="M21" s="19"/>
      <c r="N21" s="21"/>
      <c r="O21" s="12"/>
      <c r="P21" s="13"/>
    </row>
    <row r="22" spans="1:16" ht="29" customHeight="1" x14ac:dyDescent="0.2">
      <c r="A22" s="60">
        <v>2023</v>
      </c>
      <c r="B22" s="50">
        <v>1254</v>
      </c>
      <c r="C22" s="66" t="s">
        <v>70</v>
      </c>
      <c r="D22" s="70" t="s">
        <v>119</v>
      </c>
      <c r="E22" s="54" t="s">
        <v>18</v>
      </c>
      <c r="F22" s="54" t="s">
        <v>108</v>
      </c>
      <c r="G22" s="46"/>
      <c r="H22" s="46">
        <v>0.83840000000000003</v>
      </c>
      <c r="I22" s="46">
        <v>0.8276</v>
      </c>
      <c r="J22" s="56"/>
      <c r="K22" s="18"/>
      <c r="L22" s="18"/>
      <c r="M22" s="19"/>
      <c r="N22" s="21"/>
      <c r="O22" s="12"/>
      <c r="P22" s="13"/>
    </row>
    <row r="23" spans="1:16" ht="29" customHeight="1" x14ac:dyDescent="0.2">
      <c r="A23" s="65" t="s">
        <v>110</v>
      </c>
      <c r="B23" s="50">
        <v>6051</v>
      </c>
      <c r="C23" s="66" t="s">
        <v>73</v>
      </c>
      <c r="D23" s="70" t="s">
        <v>71</v>
      </c>
      <c r="E23" s="54" t="s">
        <v>72</v>
      </c>
      <c r="F23" s="54" t="s">
        <v>74</v>
      </c>
      <c r="G23" s="77">
        <v>0.99529999999999996</v>
      </c>
      <c r="H23" s="67">
        <v>0.96330000000000005</v>
      </c>
      <c r="I23" s="67">
        <v>0.98580000000000001</v>
      </c>
      <c r="J23" s="56"/>
      <c r="K23" s="18"/>
      <c r="L23" s="18"/>
      <c r="M23" s="19"/>
      <c r="N23" s="21"/>
      <c r="O23" s="12"/>
      <c r="P23" s="13"/>
    </row>
    <row r="24" spans="1:16" ht="29" customHeight="1" x14ac:dyDescent="0.2">
      <c r="A24" s="60">
        <v>2023</v>
      </c>
      <c r="B24" s="78">
        <v>10742</v>
      </c>
      <c r="C24" s="66" t="s">
        <v>76</v>
      </c>
      <c r="D24" s="79">
        <v>93030677</v>
      </c>
      <c r="E24" s="54" t="s">
        <v>48</v>
      </c>
      <c r="F24" s="80" t="s">
        <v>97</v>
      </c>
      <c r="G24" s="75">
        <v>1.0565</v>
      </c>
      <c r="H24" s="46">
        <v>1.0092000000000001</v>
      </c>
      <c r="I24" s="46">
        <v>1.0475000000000001</v>
      </c>
      <c r="J24" s="56"/>
      <c r="K24" s="18"/>
      <c r="L24" s="18"/>
      <c r="M24" s="19"/>
      <c r="N24" s="21"/>
      <c r="O24" s="12"/>
      <c r="P24" s="13"/>
    </row>
    <row r="25" spans="1:16" ht="29" customHeight="1" x14ac:dyDescent="0.2">
      <c r="A25" s="60">
        <v>2023</v>
      </c>
      <c r="B25" s="78">
        <v>11168</v>
      </c>
      <c r="C25" s="66" t="s">
        <v>83</v>
      </c>
      <c r="D25" s="79">
        <v>93030679</v>
      </c>
      <c r="E25" s="54" t="s">
        <v>82</v>
      </c>
      <c r="F25" s="80" t="s">
        <v>87</v>
      </c>
      <c r="G25" s="75">
        <v>1.0810999999999999</v>
      </c>
      <c r="H25" s="46">
        <v>1.0309999999999999</v>
      </c>
      <c r="I25" s="46">
        <v>1.0727</v>
      </c>
      <c r="J25" s="56"/>
      <c r="K25" s="18"/>
      <c r="L25" s="18"/>
      <c r="M25" s="19"/>
      <c r="N25" s="21"/>
      <c r="O25" s="12"/>
      <c r="P25" s="13"/>
    </row>
    <row r="26" spans="1:16" ht="29" customHeight="1" x14ac:dyDescent="0.2">
      <c r="A26" s="60">
        <v>2023</v>
      </c>
      <c r="B26" s="81">
        <v>5761</v>
      </c>
      <c r="C26" s="66" t="s">
        <v>65</v>
      </c>
      <c r="D26" s="70" t="s">
        <v>92</v>
      </c>
      <c r="E26" s="54" t="s">
        <v>98</v>
      </c>
      <c r="F26" s="80" t="s">
        <v>94</v>
      </c>
      <c r="G26" s="82">
        <v>0.92600000000000005</v>
      </c>
      <c r="H26" s="82">
        <v>0.90190000000000003</v>
      </c>
      <c r="I26" s="82">
        <v>0.91620000000000001</v>
      </c>
      <c r="J26" s="56"/>
      <c r="K26" s="18"/>
      <c r="L26" s="18"/>
      <c r="M26" s="19"/>
      <c r="N26" s="21"/>
      <c r="O26" s="12"/>
      <c r="P26" s="13"/>
    </row>
    <row r="27" spans="1:16" ht="29" customHeight="1" x14ac:dyDescent="0.2">
      <c r="A27" s="76" t="s">
        <v>112</v>
      </c>
      <c r="B27" s="83">
        <v>5400</v>
      </c>
      <c r="C27" s="84" t="s">
        <v>95</v>
      </c>
      <c r="D27" s="84"/>
      <c r="E27" s="84" t="s">
        <v>96</v>
      </c>
      <c r="F27" s="84"/>
      <c r="G27" s="85">
        <v>0.99</v>
      </c>
      <c r="H27" s="85">
        <v>0.95679999999999998</v>
      </c>
      <c r="I27" s="85">
        <v>0.97460000000000002</v>
      </c>
      <c r="J27" s="56"/>
      <c r="K27" s="18"/>
      <c r="L27" s="18"/>
      <c r="M27" s="19"/>
      <c r="N27" s="21"/>
      <c r="O27" s="12"/>
      <c r="P27" s="13"/>
    </row>
    <row r="28" spans="1:16" ht="29" customHeight="1" x14ac:dyDescent="0.2">
      <c r="A28" s="86"/>
      <c r="B28" s="83"/>
      <c r="C28" s="84"/>
      <c r="D28" s="84"/>
      <c r="E28" s="84"/>
      <c r="F28" s="84"/>
      <c r="G28" s="84"/>
      <c r="H28" s="84"/>
      <c r="I28" s="84"/>
      <c r="J28" s="87"/>
      <c r="K28" s="18"/>
      <c r="L28" s="18"/>
      <c r="M28" s="19"/>
      <c r="N28" s="21"/>
      <c r="O28" s="12"/>
      <c r="P28" s="13"/>
    </row>
    <row r="29" spans="1:16" x14ac:dyDescent="0.2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8"/>
      <c r="L29" s="88"/>
      <c r="M29" s="88"/>
      <c r="N29" s="21"/>
      <c r="O29" s="12"/>
      <c r="P29" s="89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69E6-177F-4A49-98F7-A92FAEA02036}">
  <sheetPr>
    <tabColor theme="9" tint="0.39997558519241921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.83203125" style="99" customWidth="1"/>
    <col min="4" max="5" width="10.6640625" style="99"/>
    <col min="6" max="6" width="14.5" style="99" customWidth="1"/>
    <col min="7" max="7" width="13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46250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241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167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0.5</v>
      </c>
      <c r="N6" s="220">
        <v>0.62049768518518522</v>
      </c>
      <c r="O6" s="221">
        <f t="shared" ref="O6:O19" si="2">IF(N6="","",N6-M6)</f>
        <v>0.12049768518518522</v>
      </c>
      <c r="P6" s="222">
        <f t="shared" ref="P6:P19" si="3">IF(N6="","",SUM((HOUR(O6)*3600))+(MINUTE(O6)*60)+(SECOND(O6)))</f>
        <v>10411</v>
      </c>
      <c r="Q6" s="223">
        <f t="shared" ref="Q6:Q19" ca="1" si="4">IF(OR(L6="", P6=""),"",P6*L6)</f>
        <v>10229.848600000001</v>
      </c>
      <c r="R6" s="224">
        <f t="shared" ca="1" si="0"/>
        <v>1</v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0.5</v>
      </c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 t="s">
        <v>275</v>
      </c>
    </row>
    <row r="8" spans="1:20" ht="40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34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0.5</v>
      </c>
      <c r="N10" s="220">
        <v>0.62538194444444439</v>
      </c>
      <c r="O10" s="221">
        <f t="shared" si="2"/>
        <v>0.12538194444444439</v>
      </c>
      <c r="P10" s="222">
        <f t="shared" si="3"/>
        <v>10833</v>
      </c>
      <c r="Q10" s="223">
        <f t="shared" ca="1" si="4"/>
        <v>10654.255500000001</v>
      </c>
      <c r="R10" s="224">
        <f t="shared" ca="1" si="0"/>
        <v>2</v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343"/>
    </row>
    <row r="13" spans="1:20" ht="40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34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1.1001000000000001</v>
      </c>
      <c r="L18" s="219">
        <f t="shared" ca="1" si="1"/>
        <v>1.1001000000000001</v>
      </c>
      <c r="M18" s="220">
        <v>0.5</v>
      </c>
      <c r="N18" s="220">
        <v>0.61875000000000002</v>
      </c>
      <c r="O18" s="221">
        <f t="shared" si="2"/>
        <v>0.11875000000000002</v>
      </c>
      <c r="P18" s="222">
        <f t="shared" si="3"/>
        <v>10260</v>
      </c>
      <c r="Q18" s="223">
        <f t="shared" ca="1" si="4"/>
        <v>11287.026000000002</v>
      </c>
      <c r="R18" s="224">
        <f t="shared" ca="1" si="0"/>
        <v>3</v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8" orientation="landscape" copies="1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D9D9-7E45-B34E-8FF9-737EDDF1344E}">
  <sheetPr>
    <tabColor rgb="FF00B0F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4.83203125" style="99" customWidth="1"/>
    <col min="4" max="5" width="10.6640625" style="99"/>
    <col min="6" max="6" width="12.1640625" style="99" customWidth="1"/>
    <col min="7" max="7" width="13.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46252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276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0.79903935185185182</v>
      </c>
      <c r="O6" s="221">
        <f t="shared" ref="O6:O19" si="2">IF(N6="","",N6-M6)</f>
        <v>4.903935185185182E-2</v>
      </c>
      <c r="P6" s="222">
        <f t="shared" ref="P6:P19" si="3">IF(N6="","",SUM((HOUR(O6)*3600))+(MINUTE(O6)*60)+(SECOND(O6)))</f>
        <v>4237</v>
      </c>
      <c r="Q6" s="223">
        <f t="shared" ref="Q6:Q19" ca="1" si="4">IF(OR(L6="", P6=""),"",P6*L6)</f>
        <v>4163.2762000000002</v>
      </c>
      <c r="R6" s="224">
        <f t="shared" ca="1" si="0"/>
        <v>2</v>
      </c>
      <c r="S6" s="279"/>
      <c r="T6" s="185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0.79575231481481479</v>
      </c>
      <c r="O7" s="221">
        <f t="shared" si="2"/>
        <v>4.5752314814814787E-2</v>
      </c>
      <c r="P7" s="222">
        <f t="shared" si="3"/>
        <v>3953</v>
      </c>
      <c r="Q7" s="223">
        <f t="shared" ca="1" si="4"/>
        <v>4189.3894</v>
      </c>
      <c r="R7" s="224">
        <f t="shared" ca="1" si="0"/>
        <v>3</v>
      </c>
      <c r="S7" s="279"/>
    </row>
    <row r="8" spans="1:20" ht="38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>
        <v>1.0768</v>
      </c>
      <c r="L8" s="219">
        <f t="shared" ca="1" si="1"/>
        <v>1.0768</v>
      </c>
      <c r="M8" s="220">
        <v>0.75</v>
      </c>
      <c r="N8" s="220">
        <v>0.7925578703703704</v>
      </c>
      <c r="O8" s="221">
        <f t="shared" si="2"/>
        <v>4.2557870370370399E-2</v>
      </c>
      <c r="P8" s="222">
        <f t="shared" si="3"/>
        <v>3677</v>
      </c>
      <c r="Q8" s="223">
        <f t="shared" ca="1" si="4"/>
        <v>3959.3935999999999</v>
      </c>
      <c r="R8" s="224">
        <f t="shared" ca="1" si="0"/>
        <v>1</v>
      </c>
      <c r="S8" s="279"/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1.0153000000000001</v>
      </c>
      <c r="L9" s="219">
        <f t="shared" ca="1" si="1"/>
        <v>1.0153000000000001</v>
      </c>
      <c r="M9" s="220">
        <v>0.75</v>
      </c>
      <c r="N9" s="220">
        <v>0.80835648148148154</v>
      </c>
      <c r="O9" s="221">
        <f t="shared" si="2"/>
        <v>5.8356481481481537E-2</v>
      </c>
      <c r="P9" s="222">
        <f t="shared" si="3"/>
        <v>5042</v>
      </c>
      <c r="Q9" s="223">
        <f t="shared" ca="1" si="4"/>
        <v>5119.1426000000001</v>
      </c>
      <c r="R9" s="224">
        <f t="shared" ca="1" si="0"/>
        <v>9</v>
      </c>
      <c r="S9" s="34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0.75</v>
      </c>
      <c r="N10" s="220">
        <v>0.80008101851851854</v>
      </c>
      <c r="O10" s="221">
        <f t="shared" si="2"/>
        <v>5.0081018518518539E-2</v>
      </c>
      <c r="P10" s="222">
        <f t="shared" si="3"/>
        <v>4327</v>
      </c>
      <c r="Q10" s="223">
        <f t="shared" ca="1" si="4"/>
        <v>4255.6045000000004</v>
      </c>
      <c r="R10" s="224">
        <f t="shared" ca="1" si="0"/>
        <v>5</v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0.8081018518518519</v>
      </c>
      <c r="O11" s="221">
        <f t="shared" si="2"/>
        <v>5.8101851851851904E-2</v>
      </c>
      <c r="P11" s="222">
        <f t="shared" si="3"/>
        <v>5020</v>
      </c>
      <c r="Q11" s="223">
        <f t="shared" ca="1" si="4"/>
        <v>4779.04</v>
      </c>
      <c r="R11" s="224">
        <f t="shared" ca="1" si="0"/>
        <v>7</v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0.80129629629629628</v>
      </c>
      <c r="O12" s="221">
        <f t="shared" si="2"/>
        <v>5.1296296296296284E-2</v>
      </c>
      <c r="P12" s="222">
        <f t="shared" si="3"/>
        <v>4432</v>
      </c>
      <c r="Q12" s="223">
        <f t="shared" ca="1" si="4"/>
        <v>4229.4575999999997</v>
      </c>
      <c r="R12" s="224">
        <f t="shared" ca="1" si="0"/>
        <v>4</v>
      </c>
      <c r="S12" s="343"/>
    </row>
    <row r="13" spans="1:20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0.8082407407407407</v>
      </c>
      <c r="O14" s="221">
        <f t="shared" si="2"/>
        <v>5.8240740740740704E-2</v>
      </c>
      <c r="P14" s="222">
        <f t="shared" si="3"/>
        <v>5032</v>
      </c>
      <c r="Q14" s="223">
        <f t="shared" ca="1" si="4"/>
        <v>5075.2752</v>
      </c>
      <c r="R14" s="224">
        <f t="shared" ca="1" si="0"/>
        <v>8</v>
      </c>
      <c r="S14" s="34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0.91930000000000001</v>
      </c>
      <c r="L15" s="219">
        <f t="shared" ca="1" si="1"/>
        <v>1.0992999999999999</v>
      </c>
      <c r="M15" s="220">
        <v>0.75</v>
      </c>
      <c r="N15" s="220">
        <v>0.81076388888888884</v>
      </c>
      <c r="O15" s="221">
        <f t="shared" si="2"/>
        <v>6.076388888888884E-2</v>
      </c>
      <c r="P15" s="222">
        <f t="shared" si="3"/>
        <v>5250</v>
      </c>
      <c r="Q15" s="223">
        <f t="shared" ca="1" si="4"/>
        <v>5771.3249999999998</v>
      </c>
      <c r="R15" s="224">
        <f t="shared" ca="1" si="0"/>
        <v>10</v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0.79527777777777775</v>
      </c>
      <c r="O18" s="221">
        <f t="shared" si="2"/>
        <v>4.527777777777775E-2</v>
      </c>
      <c r="P18" s="222">
        <f t="shared" si="3"/>
        <v>3912</v>
      </c>
      <c r="Q18" s="223">
        <f t="shared" ca="1" si="4"/>
        <v>4619.6808000000001</v>
      </c>
      <c r="R18" s="224">
        <f t="shared" ca="1" si="0"/>
        <v>6</v>
      </c>
      <c r="S18" s="279"/>
    </row>
    <row r="19" spans="1:19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D5A1-A6A8-EE4F-B3DC-98A084623545}">
  <sheetPr>
    <tabColor rgb="FF00B0F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15"/>
    </sheetView>
  </sheetViews>
  <sheetFormatPr baseColWidth="10" defaultColWidth="10.6640625" defaultRowHeight="12" x14ac:dyDescent="0.15"/>
  <cols>
    <col min="1" max="2" width="10.6640625" style="130"/>
    <col min="3" max="3" width="16" style="99" customWidth="1"/>
    <col min="4" max="5" width="10.6640625" style="99"/>
    <col min="6" max="7" width="13.6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46259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277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76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/>
      <c r="L6" s="219" t="str">
        <f t="shared" ref="L6:L19" ca="1" si="1">IF(K6 ="", "", (YEAR(TODAY()) - A6)*0.03 + K6)</f>
        <v/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2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1</v>
      </c>
      <c r="S7" s="279"/>
    </row>
    <row r="8" spans="1:20" ht="39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4</v>
      </c>
      <c r="S9" s="343"/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34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>
        <v>3</v>
      </c>
      <c r="S14" s="34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>
        <v>5</v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2FFB-619B-A54E-98CD-312EDDA30021}">
  <sheetPr>
    <tabColor rgb="FF00B0F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6.6640625" style="99" customWidth="1"/>
    <col min="4" max="5" width="10.6640625" style="99"/>
    <col min="6" max="6" width="13.6640625" style="99" customWidth="1"/>
    <col min="7" max="7" width="14.332031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5.5" style="97" customWidth="1"/>
    <col min="20" max="16384" width="10.6640625" style="97"/>
  </cols>
  <sheetData>
    <row r="1" spans="1:20" ht="15" x14ac:dyDescent="0.15">
      <c r="A1" s="110" t="s">
        <v>136</v>
      </c>
      <c r="B1" s="166">
        <v>46266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4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147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0.8096875</v>
      </c>
      <c r="O6" s="221">
        <f t="shared" ref="O6:O19" si="2">IF(N6="","",N6-M6)</f>
        <v>5.9687500000000004E-2</v>
      </c>
      <c r="P6" s="222">
        <f t="shared" ref="P6:P19" si="3">IF(N6="","",SUM((HOUR(O6)*3600))+(MINUTE(O6)*60)+(SECOND(O6)))</f>
        <v>5157</v>
      </c>
      <c r="Q6" s="223">
        <f t="shared" ref="Q6:Q19" ca="1" si="4">IF(OR(L6="", P6=""),"",P6*L6)</f>
        <v>5067.2682000000004</v>
      </c>
      <c r="R6" s="224">
        <f t="shared" ca="1" si="0"/>
        <v>2</v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0.80645833333333339</v>
      </c>
      <c r="O7" s="221">
        <f t="shared" si="2"/>
        <v>5.6458333333333388E-2</v>
      </c>
      <c r="P7" s="222">
        <f t="shared" si="3"/>
        <v>4878</v>
      </c>
      <c r="Q7" s="223">
        <f t="shared" ca="1" si="4"/>
        <v>5169.7044000000005</v>
      </c>
      <c r="R7" s="224">
        <f t="shared" ca="1" si="0"/>
        <v>3</v>
      </c>
      <c r="S7" s="279"/>
    </row>
    <row r="8" spans="1:20" ht="40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>
        <v>1.0768</v>
      </c>
      <c r="L8" s="219">
        <f t="shared" ca="1" si="1"/>
        <v>1.0768</v>
      </c>
      <c r="M8" s="220">
        <v>0.75</v>
      </c>
      <c r="N8" s="220">
        <v>0.8040856481481482</v>
      </c>
      <c r="O8" s="221">
        <f t="shared" si="2"/>
        <v>5.4085648148148202E-2</v>
      </c>
      <c r="P8" s="222">
        <f t="shared" si="3"/>
        <v>4673</v>
      </c>
      <c r="Q8" s="223">
        <f t="shared" ca="1" si="4"/>
        <v>5031.8864000000003</v>
      </c>
      <c r="R8" s="224">
        <f t="shared" ca="1" si="0"/>
        <v>1</v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1.0153000000000001</v>
      </c>
      <c r="L9" s="219">
        <f t="shared" ca="1" si="1"/>
        <v>1.0153000000000001</v>
      </c>
      <c r="M9" s="220">
        <v>0.75</v>
      </c>
      <c r="N9" s="220">
        <v>0.82296296296296301</v>
      </c>
      <c r="O9" s="221">
        <f t="shared" si="2"/>
        <v>7.2962962962963007E-2</v>
      </c>
      <c r="P9" s="222">
        <f t="shared" si="3"/>
        <v>6304</v>
      </c>
      <c r="Q9" s="223">
        <f t="shared" ca="1" si="4"/>
        <v>6400.4512000000004</v>
      </c>
      <c r="R9" s="224">
        <f t="shared" ca="1" si="0"/>
        <v>7</v>
      </c>
      <c r="S9" s="34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0.75</v>
      </c>
      <c r="N10" s="220">
        <v>0.81459490740740736</v>
      </c>
      <c r="O10" s="221">
        <f t="shared" si="2"/>
        <v>6.4594907407407365E-2</v>
      </c>
      <c r="P10" s="222">
        <f t="shared" si="3"/>
        <v>5581</v>
      </c>
      <c r="Q10" s="223">
        <f t="shared" ca="1" si="4"/>
        <v>5488.9135000000006</v>
      </c>
      <c r="R10" s="224">
        <f t="shared" ca="1" si="0"/>
        <v>5</v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0.81832175925925921</v>
      </c>
      <c r="O11" s="221">
        <f t="shared" si="2"/>
        <v>6.8321759259259207E-2</v>
      </c>
      <c r="P11" s="222">
        <f t="shared" si="3"/>
        <v>5903</v>
      </c>
      <c r="Q11" s="223">
        <f t="shared" ca="1" si="4"/>
        <v>5619.6559999999999</v>
      </c>
      <c r="R11" s="224">
        <f t="shared" ca="1" si="0"/>
        <v>6</v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0.81613425925925931</v>
      </c>
      <c r="O12" s="221">
        <f t="shared" si="2"/>
        <v>6.6134259259259309E-2</v>
      </c>
      <c r="P12" s="222">
        <f t="shared" si="3"/>
        <v>5714</v>
      </c>
      <c r="Q12" s="223">
        <f t="shared" ca="1" si="4"/>
        <v>5452.8702000000003</v>
      </c>
      <c r="R12" s="224">
        <f t="shared" ca="1" si="0"/>
        <v>4</v>
      </c>
      <c r="S12" s="343"/>
    </row>
    <row r="13" spans="1:20" ht="40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1.0511999999999999</v>
      </c>
      <c r="L14" s="219">
        <f t="shared" ca="1" si="1"/>
        <v>1.0511999999999999</v>
      </c>
      <c r="M14" s="220">
        <v>0.75</v>
      </c>
      <c r="N14" s="220">
        <v>0.82243055555555555</v>
      </c>
      <c r="O14" s="221">
        <f t="shared" si="2"/>
        <v>7.2430555555555554E-2</v>
      </c>
      <c r="P14" s="222">
        <f t="shared" si="3"/>
        <v>6258</v>
      </c>
      <c r="Q14" s="223">
        <f t="shared" ca="1" si="4"/>
        <v>6578.409599999999</v>
      </c>
      <c r="R14" s="224">
        <f t="shared" ca="1" si="0"/>
        <v>8</v>
      </c>
      <c r="S14" s="34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0.91930000000000001</v>
      </c>
      <c r="L15" s="219">
        <f t="shared" ca="1" si="1"/>
        <v>1.0992999999999999</v>
      </c>
      <c r="M15" s="220">
        <v>0.75</v>
      </c>
      <c r="N15" s="220">
        <v>0.82474537037037032</v>
      </c>
      <c r="O15" s="221">
        <f t="shared" si="2"/>
        <v>7.4745370370370323E-2</v>
      </c>
      <c r="P15" s="222">
        <f t="shared" si="3"/>
        <v>6458</v>
      </c>
      <c r="Q15" s="223">
        <f t="shared" ca="1" si="4"/>
        <v>7099.2793999999994</v>
      </c>
      <c r="R15" s="224">
        <f t="shared" ca="1" si="0"/>
        <v>9</v>
      </c>
      <c r="S15" s="279"/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10</v>
      </c>
      <c r="S16" s="279" t="s">
        <v>249</v>
      </c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9446-BE94-C249-8A8E-85A0FC6655EA}">
  <sheetPr>
    <tabColor rgb="FF00B0F0"/>
    <pageSetUpPr fitToPage="1"/>
  </sheetPr>
  <dimension ref="A1:T19"/>
  <sheetViews>
    <sheetView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6.1640625" style="99" customWidth="1"/>
    <col min="4" max="5" width="10.6640625" style="99"/>
    <col min="6" max="6" width="14.1640625" style="99" customWidth="1"/>
    <col min="7" max="7" width="15.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3.6640625" style="97" customWidth="1"/>
    <col min="20" max="16384" width="10.6640625" style="97"/>
  </cols>
  <sheetData>
    <row r="1" spans="1:20" ht="15" x14ac:dyDescent="0.15">
      <c r="A1" s="110" t="s">
        <v>136</v>
      </c>
      <c r="B1" s="166">
        <v>46273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7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278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3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3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0.8112731481481481</v>
      </c>
      <c r="O6" s="221">
        <f t="shared" ref="O6:O19" si="2">IF(N6="","",N6-M6)</f>
        <v>6.1273148148148104E-2</v>
      </c>
      <c r="P6" s="222">
        <f t="shared" ref="P6:P19" si="3">IF(N6="","",SUM((HOUR(O6)*3600))+(MINUTE(O6)*60)+(SECOND(O6)))</f>
        <v>5294</v>
      </c>
      <c r="Q6" s="223">
        <f t="shared" ref="Q6:Q19" ca="1" si="4">IF(OR(L6="", P6=""),"",P6*L6)</f>
        <v>5201.8843999999999</v>
      </c>
      <c r="R6" s="224">
        <f t="shared" ca="1" si="0"/>
        <v>3</v>
      </c>
      <c r="S6" s="279"/>
      <c r="T6" s="185"/>
    </row>
    <row r="7" spans="1:20" ht="43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0.80645833333333339</v>
      </c>
      <c r="O7" s="221">
        <f t="shared" si="2"/>
        <v>5.6458333333333388E-2</v>
      </c>
      <c r="P7" s="222">
        <f t="shared" si="3"/>
        <v>4878</v>
      </c>
      <c r="Q7" s="223">
        <f t="shared" ca="1" si="4"/>
        <v>4997.5109999999995</v>
      </c>
      <c r="R7" s="224">
        <f t="shared" ca="1" si="0"/>
        <v>2</v>
      </c>
      <c r="S7" s="279"/>
    </row>
    <row r="8" spans="1:20" ht="43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>
        <v>1.0768</v>
      </c>
      <c r="L8" s="219">
        <f t="shared" ca="1" si="1"/>
        <v>1.0768</v>
      </c>
      <c r="M8" s="220">
        <v>0.75</v>
      </c>
      <c r="N8" s="220">
        <v>0.80364583333333328</v>
      </c>
      <c r="O8" s="221">
        <f t="shared" si="2"/>
        <v>5.3645833333333282E-2</v>
      </c>
      <c r="P8" s="222">
        <f t="shared" si="3"/>
        <v>4635</v>
      </c>
      <c r="Q8" s="223">
        <f t="shared" ca="1" si="4"/>
        <v>4990.9679999999998</v>
      </c>
      <c r="R8" s="224">
        <f t="shared" ca="1" si="0"/>
        <v>1</v>
      </c>
      <c r="S8" s="279"/>
    </row>
    <row r="9" spans="1:20" ht="43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>
        <v>0.75</v>
      </c>
      <c r="N9" s="220">
        <v>0.81401620370370376</v>
      </c>
      <c r="O9" s="221">
        <f t="shared" si="2"/>
        <v>6.4016203703703756E-2</v>
      </c>
      <c r="P9" s="222">
        <f t="shared" si="3"/>
        <v>5531</v>
      </c>
      <c r="Q9" s="223">
        <f t="shared" ca="1" si="4"/>
        <v>5565.8453</v>
      </c>
      <c r="R9" s="224">
        <f t="shared" ca="1" si="0"/>
        <v>4</v>
      </c>
      <c r="S9" s="343"/>
    </row>
    <row r="10" spans="1:20" ht="43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43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0.99780000000000002</v>
      </c>
      <c r="L11" s="219">
        <f t="shared" ca="1" si="1"/>
        <v>0.99780000000000002</v>
      </c>
      <c r="M11" s="220">
        <v>0.75</v>
      </c>
      <c r="N11" s="220">
        <v>0.81704861111111116</v>
      </c>
      <c r="O11" s="221">
        <f t="shared" si="2"/>
        <v>6.7048611111111156E-2</v>
      </c>
      <c r="P11" s="222">
        <f t="shared" si="3"/>
        <v>5793</v>
      </c>
      <c r="Q11" s="223">
        <f t="shared" ca="1" si="4"/>
        <v>5780.2554</v>
      </c>
      <c r="R11" s="224">
        <f t="shared" ca="1" si="0"/>
        <v>5</v>
      </c>
      <c r="S11" s="279"/>
    </row>
    <row r="12" spans="1:20" ht="43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343"/>
    </row>
    <row r="13" spans="1:20" ht="43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>
        <v>8</v>
      </c>
      <c r="S13" s="343" t="s">
        <v>249</v>
      </c>
    </row>
    <row r="14" spans="1:20" ht="43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0.81747685185185182</v>
      </c>
      <c r="O14" s="221">
        <f t="shared" si="2"/>
        <v>6.7476851851851816E-2</v>
      </c>
      <c r="P14" s="222">
        <f t="shared" si="3"/>
        <v>5830</v>
      </c>
      <c r="Q14" s="223">
        <f t="shared" ca="1" si="4"/>
        <v>5880.1379999999999</v>
      </c>
      <c r="R14" s="224">
        <f t="shared" ca="1" si="0"/>
        <v>6</v>
      </c>
      <c r="S14" s="343"/>
    </row>
    <row r="15" spans="1:20" ht="43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3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3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3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3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>
        <v>0.92700000000000005</v>
      </c>
      <c r="L19" s="219">
        <f t="shared" ca="1" si="1"/>
        <v>0.95700000000000007</v>
      </c>
      <c r="M19" s="220">
        <v>0.75</v>
      </c>
      <c r="N19" s="220">
        <v>0.82203703703703701</v>
      </c>
      <c r="O19" s="221">
        <f t="shared" si="2"/>
        <v>7.2037037037037011E-2</v>
      </c>
      <c r="P19" s="222">
        <f t="shared" si="3"/>
        <v>6224</v>
      </c>
      <c r="Q19" s="223">
        <f t="shared" ca="1" si="4"/>
        <v>5956.3680000000004</v>
      </c>
      <c r="R19" s="224">
        <f t="shared" ca="1" si="0"/>
        <v>7</v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D161-3F1A-0944-987B-C6C79661C481}">
  <sheetPr>
    <tabColor rgb="FF00B0F0"/>
    <pageSetUpPr fitToPage="1"/>
  </sheetPr>
  <dimension ref="A1:T19"/>
  <sheetViews>
    <sheetView tabSelected="1"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B4" sqref="B4"/>
    </sheetView>
  </sheetViews>
  <sheetFormatPr baseColWidth="10" defaultColWidth="10.6640625" defaultRowHeight="12" x14ac:dyDescent="0.15"/>
  <cols>
    <col min="1" max="2" width="10.6640625" style="130"/>
    <col min="3" max="3" width="16" style="99" customWidth="1"/>
    <col min="4" max="5" width="10.6640625" style="99"/>
    <col min="6" max="6" width="13.83203125" style="99" customWidth="1"/>
    <col min="7" max="7" width="14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46280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276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/>
      <c r="L6" s="219" t="str">
        <f t="shared" ref="L6:L19" ca="1" si="1">IF(K6 ="", "", (YEAR(TODAY()) - A6)*0.03 + K6)</f>
        <v/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 t="str">
        <f t="shared" ca="1" si="0"/>
        <v/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/>
    </row>
    <row r="8" spans="1:20" ht="40" customHeight="1" x14ac:dyDescent="0.15">
      <c r="A8" s="225" t="s">
        <v>230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1.0768</v>
      </c>
      <c r="I8" s="232">
        <v>1.0266</v>
      </c>
      <c r="J8" s="232">
        <v>1.0703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34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343"/>
    </row>
    <row r="13" spans="1:20" ht="40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343"/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34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1.0257000000000001</v>
      </c>
      <c r="I16" s="217">
        <v>0.97260000000000002</v>
      </c>
      <c r="J16" s="217">
        <v>1.0137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4" orientation="landscape" copies="1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7E57-9F94-3F4F-88C0-C1C4C5056562}">
  <sheetPr>
    <tabColor rgb="FF00B0F0"/>
    <pageSetUpPr fitToPage="1"/>
  </sheetPr>
  <dimension ref="A1:T6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46287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0074-AE5E-1A46-AFE2-75C80DD90E5E}">
  <sheetPr>
    <tabColor rgb="FF00B0F0"/>
    <pageSetUpPr fitToPage="1"/>
  </sheetPr>
  <dimension ref="A1:T6"/>
  <sheetViews>
    <sheetView zoomScaleNormal="10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B2" sqref="B2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46294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54" orientation="landscape" copies="1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T28"/>
  <sheetViews>
    <sheetView zoomScale="130" zoomScaleNormal="130" workbookViewId="0">
      <pane xSplit="7" ySplit="3" topLeftCell="H4" activePane="bottomRight" state="frozenSplit"/>
      <selection pane="topRight" activeCell="H1" sqref="H1"/>
      <selection pane="bottomLeft" activeCell="A4" sqref="A4"/>
      <selection pane="bottomRight" activeCell="G3" sqref="G3"/>
    </sheetView>
  </sheetViews>
  <sheetFormatPr baseColWidth="10" defaultColWidth="10.6640625" defaultRowHeight="15" x14ac:dyDescent="0.2"/>
  <cols>
    <col min="1" max="2" width="10.6640625" style="90"/>
    <col min="3" max="3" width="20.6640625" style="90" customWidth="1"/>
    <col min="4" max="4" width="10.6640625" style="90" customWidth="1"/>
    <col min="5" max="7" width="13.6640625" style="90" customWidth="1"/>
    <col min="8" max="15" width="8" style="90" customWidth="1"/>
    <col min="16" max="16" width="8" style="91" customWidth="1"/>
    <col min="17" max="17" width="8" style="90" customWidth="1"/>
    <col min="18" max="18" width="7.1640625" style="92" customWidth="1"/>
    <col min="19" max="19" width="10.6640625" style="92" customWidth="1"/>
    <col min="20" max="20" width="10.6640625" style="101" customWidth="1"/>
    <col min="21" max="24" width="7.1640625" style="90" customWidth="1"/>
    <col min="25" max="25" width="12.1640625" style="93" customWidth="1"/>
    <col min="26" max="26" width="10.6640625" style="93" customWidth="1"/>
    <col min="27" max="36" width="7.83203125" style="90" customWidth="1"/>
    <col min="37" max="38" width="11.33203125" style="92" customWidth="1"/>
    <col min="39" max="40" width="10.6640625" style="90"/>
    <col min="41" max="41" width="12.33203125" style="90" customWidth="1"/>
    <col min="42" max="42" width="10.6640625" style="90"/>
    <col min="43" max="43" width="13.33203125" style="90" customWidth="1"/>
    <col min="44" max="44" width="10.6640625" style="90"/>
    <col min="45" max="45" width="10.6640625" style="91"/>
    <col min="46" max="16384" width="10.6640625" style="90"/>
  </cols>
  <sheetData>
    <row r="1" spans="1:46" x14ac:dyDescent="0.2">
      <c r="A1" s="94"/>
      <c r="B1" s="95"/>
      <c r="C1" s="94"/>
      <c r="D1" s="96"/>
      <c r="E1" s="94"/>
      <c r="F1" s="94"/>
      <c r="G1" s="94"/>
      <c r="H1" s="337" t="s">
        <v>62</v>
      </c>
      <c r="I1" s="337"/>
      <c r="J1" s="337"/>
      <c r="K1" s="337"/>
      <c r="L1" s="337"/>
      <c r="M1" s="337"/>
      <c r="N1" s="337"/>
      <c r="O1" s="337"/>
      <c r="P1" s="338"/>
      <c r="Q1" s="337"/>
      <c r="R1" s="339"/>
      <c r="S1" s="340"/>
      <c r="T1" s="340"/>
      <c r="U1" s="341" t="s">
        <v>61</v>
      </c>
      <c r="V1" s="341"/>
      <c r="W1" s="341"/>
      <c r="X1" s="341"/>
      <c r="Y1" s="342"/>
      <c r="Z1" s="342"/>
      <c r="AA1" s="334" t="s">
        <v>60</v>
      </c>
      <c r="AB1" s="334"/>
      <c r="AC1" s="334"/>
      <c r="AD1" s="334"/>
      <c r="AE1" s="334"/>
      <c r="AF1" s="334"/>
      <c r="AG1" s="334"/>
      <c r="AH1" s="334"/>
      <c r="AI1" s="334"/>
      <c r="AJ1" s="334"/>
      <c r="AK1" s="322"/>
      <c r="AL1" s="322"/>
      <c r="AM1" s="335"/>
      <c r="AN1" s="335"/>
      <c r="AO1" s="335"/>
      <c r="AP1" s="335"/>
      <c r="AQ1" s="335"/>
      <c r="AR1" s="335"/>
      <c r="AS1" s="336"/>
    </row>
    <row r="2" spans="1:46" ht="32" x14ac:dyDescent="0.2">
      <c r="A2" s="302" t="s">
        <v>242</v>
      </c>
      <c r="B2" s="303"/>
      <c r="C2" s="303"/>
      <c r="D2" s="303"/>
      <c r="E2" s="303"/>
      <c r="F2" s="303"/>
      <c r="G2" s="318"/>
      <c r="H2" s="307"/>
      <c r="I2" s="307"/>
      <c r="J2" s="307"/>
      <c r="K2" s="307"/>
      <c r="L2" s="307"/>
      <c r="M2" s="307"/>
      <c r="N2" s="307"/>
      <c r="O2" s="307"/>
      <c r="P2" s="307" t="s">
        <v>256</v>
      </c>
      <c r="Q2" s="312" t="s">
        <v>138</v>
      </c>
      <c r="R2" s="307"/>
      <c r="S2" s="327" t="s">
        <v>66</v>
      </c>
      <c r="T2" s="327" t="s">
        <v>134</v>
      </c>
      <c r="U2" s="307"/>
      <c r="V2" s="307"/>
      <c r="W2" s="307"/>
      <c r="X2" s="307"/>
      <c r="Y2" s="328" t="s">
        <v>260</v>
      </c>
      <c r="Z2" s="328" t="s">
        <v>134</v>
      </c>
      <c r="AA2" s="307"/>
      <c r="AB2" s="307"/>
      <c r="AC2" s="312" t="s">
        <v>139</v>
      </c>
      <c r="AD2" s="307"/>
      <c r="AE2" s="307"/>
      <c r="AF2" s="307"/>
      <c r="AG2" s="307"/>
      <c r="AH2" s="307"/>
      <c r="AI2" s="307"/>
      <c r="AJ2" s="313" t="s">
        <v>141</v>
      </c>
      <c r="AK2" s="329" t="s">
        <v>66</v>
      </c>
      <c r="AL2" s="329" t="s">
        <v>135</v>
      </c>
      <c r="AM2" s="319" t="s">
        <v>100</v>
      </c>
      <c r="AN2" s="307" t="s">
        <v>75</v>
      </c>
      <c r="AO2" s="319" t="s">
        <v>85</v>
      </c>
      <c r="AP2" s="307" t="s">
        <v>75</v>
      </c>
      <c r="AQ2" s="319" t="s">
        <v>86</v>
      </c>
      <c r="AR2" s="307" t="s">
        <v>75</v>
      </c>
      <c r="AS2" s="313" t="s">
        <v>84</v>
      </c>
      <c r="AT2" s="103"/>
    </row>
    <row r="3" spans="1:46" x14ac:dyDescent="0.2">
      <c r="A3" s="324" t="s">
        <v>238</v>
      </c>
      <c r="B3" s="325" t="s">
        <v>4</v>
      </c>
      <c r="C3" s="326" t="s">
        <v>5</v>
      </c>
      <c r="D3" s="324" t="s">
        <v>6</v>
      </c>
      <c r="E3" s="325" t="s">
        <v>199</v>
      </c>
      <c r="F3" s="325" t="s">
        <v>198</v>
      </c>
      <c r="G3" s="326" t="s">
        <v>8</v>
      </c>
      <c r="H3" s="308">
        <v>46143</v>
      </c>
      <c r="I3" s="309">
        <v>46147</v>
      </c>
      <c r="J3" s="309">
        <v>46154</v>
      </c>
      <c r="K3" s="309">
        <v>46161</v>
      </c>
      <c r="L3" s="309">
        <v>46168</v>
      </c>
      <c r="M3" s="309">
        <v>46175</v>
      </c>
      <c r="N3" s="309">
        <v>46182</v>
      </c>
      <c r="O3" s="309">
        <v>46189</v>
      </c>
      <c r="P3" s="309">
        <v>46195</v>
      </c>
      <c r="Q3" s="310">
        <v>46200</v>
      </c>
      <c r="R3" s="309">
        <v>46203</v>
      </c>
      <c r="S3" s="327"/>
      <c r="T3" s="327"/>
      <c r="U3" s="309">
        <v>46210</v>
      </c>
      <c r="V3" s="309">
        <v>46217</v>
      </c>
      <c r="W3" s="309">
        <v>46224</v>
      </c>
      <c r="X3" s="309">
        <v>46962</v>
      </c>
      <c r="Y3" s="328"/>
      <c r="Z3" s="328"/>
      <c r="AA3" s="309">
        <v>46238</v>
      </c>
      <c r="AB3" s="309">
        <v>46245</v>
      </c>
      <c r="AC3" s="311">
        <v>46250</v>
      </c>
      <c r="AD3" s="309">
        <v>46252</v>
      </c>
      <c r="AE3" s="309">
        <v>46259</v>
      </c>
      <c r="AF3" s="309">
        <v>46266</v>
      </c>
      <c r="AG3" s="309">
        <v>46273</v>
      </c>
      <c r="AH3" s="309">
        <v>46280</v>
      </c>
      <c r="AI3" s="309">
        <v>46287</v>
      </c>
      <c r="AJ3" s="309">
        <v>46294</v>
      </c>
      <c r="AK3" s="329"/>
      <c r="AL3" s="329"/>
      <c r="AM3" s="319"/>
      <c r="AN3" s="307"/>
      <c r="AO3" s="319"/>
      <c r="AP3" s="307"/>
      <c r="AQ3" s="319"/>
      <c r="AR3" s="307"/>
      <c r="AS3" s="313"/>
      <c r="AT3" s="103"/>
    </row>
    <row r="4" spans="1:46" s="97" customFormat="1" ht="41" customHeight="1" x14ac:dyDescent="0.15">
      <c r="A4" s="213" t="s">
        <v>236</v>
      </c>
      <c r="B4" s="214" t="s">
        <v>172</v>
      </c>
      <c r="C4" s="215" t="s">
        <v>50</v>
      </c>
      <c r="D4" s="215" t="s">
        <v>186</v>
      </c>
      <c r="E4" s="216" t="s">
        <v>200</v>
      </c>
      <c r="F4" s="216" t="s">
        <v>201</v>
      </c>
      <c r="G4" s="216" t="s">
        <v>120</v>
      </c>
      <c r="H4" s="314" t="s">
        <v>148</v>
      </c>
      <c r="I4" s="314" t="s">
        <v>148</v>
      </c>
      <c r="J4" s="314" t="s">
        <v>148</v>
      </c>
      <c r="K4" s="314" t="s">
        <v>148</v>
      </c>
      <c r="L4" s="314" t="s">
        <v>148</v>
      </c>
      <c r="M4" s="314" t="s">
        <v>148</v>
      </c>
      <c r="N4" s="314" t="s">
        <v>148</v>
      </c>
      <c r="O4" s="314" t="s">
        <v>148</v>
      </c>
      <c r="P4" s="314" t="s">
        <v>148</v>
      </c>
      <c r="Q4" s="314" t="s">
        <v>148</v>
      </c>
      <c r="R4" s="314" t="s">
        <v>148</v>
      </c>
      <c r="S4" s="330" t="str" cm="1">
        <f t="array" ref="S4">IF(COUNT(H4:R4)&lt;6, "", SUM(SMALL(H4:R4, {1;2;3;4;5;6})))</f>
        <v/>
      </c>
      <c r="T4" s="331" t="str">
        <f t="shared" ref="T4:T18" si="0">IF(ISNUMBER(S4), _xlfn.RANK.EQ(S4, S$1:S$85, 1), "")</f>
        <v/>
      </c>
      <c r="U4" s="314" t="s">
        <v>148</v>
      </c>
      <c r="V4" s="314" t="s">
        <v>148</v>
      </c>
      <c r="W4" s="314" t="s">
        <v>148</v>
      </c>
      <c r="X4" s="314" t="s">
        <v>148</v>
      </c>
      <c r="Y4" s="332" t="str" cm="1">
        <f t="array" ref="Y4">IF(COUNT(U4:X4)&lt;3, "", SUM(SMALL(U4:X4, {1;2;3})))</f>
        <v/>
      </c>
      <c r="Z4" s="332" t="str">
        <f>IF(ISNUMBER(Y4), _xlfn.RANK.EQ(Y4, Y$1:Y$85, 1), "")</f>
        <v/>
      </c>
      <c r="AA4" s="314" t="s">
        <v>148</v>
      </c>
      <c r="AB4" s="314" t="s">
        <v>148</v>
      </c>
      <c r="AC4" s="314" t="s">
        <v>148</v>
      </c>
      <c r="AD4" s="314" t="s">
        <v>148</v>
      </c>
      <c r="AE4" s="314" t="s">
        <v>148</v>
      </c>
      <c r="AF4" s="314" t="s">
        <v>148</v>
      </c>
      <c r="AG4" s="314" t="s">
        <v>148</v>
      </c>
      <c r="AH4" s="314"/>
      <c r="AI4" s="314"/>
      <c r="AJ4" s="314"/>
      <c r="AK4" s="333" t="str" cm="1">
        <f t="array" ref="AK4">IF(COUNTA(_xlfn._xlws.FILTER(AA4:AJ4, (AA4:AJ4&lt;&gt;"")*(AA4:AJ4&lt;&gt;0)))&lt;6, "", SUM(SMALL(_xlfn._xlws.FILTER(AA4:AJ4, (AA4:AJ4&lt;&gt;"")*(AA4:AJ4&lt;&gt;0)), {1;2;3;4;5;6})))</f>
        <v/>
      </c>
      <c r="AL4" s="333" t="str">
        <f t="shared" ref="AL4:AL18" si="1">IF(ISNUMBER(AK4), _xlfn.RANK.EQ(AK4, AK$1:AK$85, 1), "")</f>
        <v/>
      </c>
      <c r="AM4" s="314" t="str" cm="1">
        <f t="array" ref="AM4">_xlfn.LET( _xlpm.values, _xlfn.HSTACK(H4:R4, U4:X4, AA4:AJ4),  _xlpm.nums, _xlfn._xlws.FILTER(_xlpm.values, ISNUMBER(_xlpm.values)), IF(COUNTA(_xlpm.nums)&lt;8, "", SUM(SMALL(_xlpm.nums, _xlfn.SEQUENCE(8))))
)</f>
        <v/>
      </c>
      <c r="AN4" s="314" t="str">
        <f t="shared" ref="AN4:AN18" si="2">IF(ISNUMBER(AM4), _xlfn.RANK.EQ(AM4, AM$1:AM$85, 1), "")</f>
        <v/>
      </c>
      <c r="AO4" s="314" t="str" cm="1">
        <f t="array" ref="AO4">_xlfn.LET( _xlpm.values, _xlfn.HSTACK(H4:R4, U4:X4, AA4:AJ4),  _xlpm.nums, _xlfn._xlws.FILTER(_xlpm.values, ISNUMBER(_xlpm.values)), IF(COUNTA(_xlpm.nums)&lt;10, "", SUM(SMALL(_xlpm.nums, _xlfn.SEQUENCE(10))))
)</f>
        <v/>
      </c>
      <c r="AP4" s="314" t="str">
        <f t="shared" ref="AP4:AP18" si="3">IF(ISNUMBER(AO4), _xlfn.RANK.EQ(AO4, AO$1:AO$85, 1), "")</f>
        <v/>
      </c>
      <c r="AQ4" s="314" t="str" cm="1">
        <f t="array" ref="AQ4">_xlfn.LET( _xlpm.values, _xlfn.HSTACK(H4:R4, U4:X4, AA4:AJ4),  _xlpm.nums, _xlfn._xlws.FILTER(_xlpm.values, ISNUMBER(_xlpm.values)), IF(COUNTA(_xlpm.nums)&lt;11, "", SUM(SMALL(_xlpm.nums, _xlfn.SEQUENCE(11))))
)</f>
        <v/>
      </c>
      <c r="AR4" s="314" t="str">
        <f t="shared" ref="AR4:AR18" si="4">IF(ISNUMBER(AQ4), _xlfn.RANK.EQ(AQ4, AQ$1:AQ$85, 1), "")</f>
        <v/>
      </c>
      <c r="AS4" s="314"/>
      <c r="AT4" s="107"/>
    </row>
    <row r="5" spans="1:46" s="97" customFormat="1" ht="41" customHeight="1" x14ac:dyDescent="0.15">
      <c r="A5" s="225" t="s">
        <v>230</v>
      </c>
      <c r="B5" s="214" t="s">
        <v>173</v>
      </c>
      <c r="C5" s="226" t="s">
        <v>126</v>
      </c>
      <c r="D5" s="227" t="s">
        <v>226</v>
      </c>
      <c r="E5" s="216" t="s">
        <v>202</v>
      </c>
      <c r="F5" s="216" t="s">
        <v>203</v>
      </c>
      <c r="G5" s="216" t="s">
        <v>170</v>
      </c>
      <c r="H5" s="314">
        <v>2</v>
      </c>
      <c r="I5" s="314">
        <v>2</v>
      </c>
      <c r="J5" s="314">
        <v>3</v>
      </c>
      <c r="K5" s="314">
        <v>2</v>
      </c>
      <c r="L5" s="314">
        <v>5</v>
      </c>
      <c r="M5" s="314">
        <v>8</v>
      </c>
      <c r="N5" s="314">
        <v>2</v>
      </c>
      <c r="O5" s="314">
        <v>2</v>
      </c>
      <c r="P5" s="314">
        <v>3</v>
      </c>
      <c r="Q5" s="314">
        <v>1</v>
      </c>
      <c r="R5" s="314">
        <v>2</v>
      </c>
      <c r="S5" s="330" cm="1">
        <f t="array" ref="S5">IF(COUNT(H5:R5)&lt;6, "", SUM(SMALL(H5:R5, {1;2;3;4;5;6})))</f>
        <v>11</v>
      </c>
      <c r="T5" s="331">
        <f t="shared" si="0"/>
        <v>2</v>
      </c>
      <c r="U5" s="314">
        <v>1</v>
      </c>
      <c r="V5" s="314">
        <v>1</v>
      </c>
      <c r="W5" s="314">
        <v>1</v>
      </c>
      <c r="X5" s="314">
        <v>2</v>
      </c>
      <c r="Y5" s="332" cm="1">
        <f t="array" ref="Y5">IF(COUNT(U5:X5)&lt;3, "", SUM(SMALL(U5:X5, {1;2;3})))</f>
        <v>3</v>
      </c>
      <c r="Z5" s="332">
        <f>IF(ISNUMBER(Y5), _xlfn.RANK.EQ(Y5, Y$1:Y$18, 1), "")</f>
        <v>1</v>
      </c>
      <c r="AA5" s="314">
        <v>1</v>
      </c>
      <c r="AB5" s="314">
        <v>1</v>
      </c>
      <c r="AC5" s="314">
        <v>1</v>
      </c>
      <c r="AD5" s="314">
        <v>2</v>
      </c>
      <c r="AE5" s="314">
        <v>2</v>
      </c>
      <c r="AF5" s="314">
        <v>2</v>
      </c>
      <c r="AG5" s="314">
        <v>3</v>
      </c>
      <c r="AH5" s="314"/>
      <c r="AI5" s="314"/>
      <c r="AJ5" s="314"/>
      <c r="AK5" s="333" cm="1">
        <f t="array" ref="AK5">IF(COUNTA(_xlfn._xlws.FILTER(AA5:AJ5, (AA5:AJ5&lt;&gt;"")*(AA5:AJ5&lt;&gt;0)))&lt;6, "", SUM(SMALL(_xlfn._xlws.FILTER(AA5:AJ5, (AA5:AJ5&lt;&gt;"")*(AA5:AJ5&lt;&gt;0)), {1;2;3;4;5;6})))</f>
        <v>9</v>
      </c>
      <c r="AL5" s="333">
        <f t="shared" si="1"/>
        <v>1</v>
      </c>
      <c r="AM5" s="314" cm="1">
        <f t="array" ref="AM5">_xlfn.LET( _xlpm.values, _xlfn.HSTACK(H5:R5, U5:X5, AA5:AJ5),  _xlpm.nums, _xlfn._xlws.FILTER(_xlpm.values, ISNUMBER(_xlpm.values)), IF(COUNTA(_xlpm.nums)&lt;8, "", SUM(SMALL(_xlpm.nums, _xlfn.SEQUENCE(8))))
)</f>
        <v>9</v>
      </c>
      <c r="AN5" s="314">
        <f t="shared" si="2"/>
        <v>1</v>
      </c>
      <c r="AO5" s="314" cm="1">
        <f t="array" ref="AO5">_xlfn.LET( _xlpm.values, _xlfn.HSTACK(H5:R5, U5:X5, AA5:AJ5),  _xlpm.nums, _xlfn._xlws.FILTER(_xlpm.values, ISNUMBER(_xlpm.values)), IF(COUNTA(_xlpm.nums)&lt;10, "", SUM(SMALL(_xlpm.nums, _xlfn.SEQUENCE(10))))
)</f>
        <v>13</v>
      </c>
      <c r="AP5" s="314">
        <f t="shared" si="3"/>
        <v>1</v>
      </c>
      <c r="AQ5" s="314" cm="1">
        <f t="array" ref="AQ5">_xlfn.LET( _xlpm.values, _xlfn.HSTACK(H5:R5, U5:X5, AA5:AJ5),  _xlpm.nums, _xlfn._xlws.FILTER(_xlpm.values, ISNUMBER(_xlpm.values)), IF(COUNTA(_xlpm.nums)&lt;11, "", SUM(SMALL(_xlpm.nums, _xlfn.SEQUENCE(11))))
)</f>
        <v>15</v>
      </c>
      <c r="AR5" s="314">
        <f t="shared" si="4"/>
        <v>1</v>
      </c>
      <c r="AS5" s="314"/>
      <c r="AT5" s="107"/>
    </row>
    <row r="6" spans="1:46" s="97" customFormat="1" ht="41" customHeight="1" x14ac:dyDescent="0.15">
      <c r="A6" s="225" t="s">
        <v>230</v>
      </c>
      <c r="B6" s="214" t="s">
        <v>174</v>
      </c>
      <c r="C6" s="229" t="s">
        <v>227</v>
      </c>
      <c r="D6" s="229" t="s">
        <v>228</v>
      </c>
      <c r="E6" s="216" t="s">
        <v>202</v>
      </c>
      <c r="F6" s="216">
        <v>36.700000000000003</v>
      </c>
      <c r="G6" s="216" t="s">
        <v>220</v>
      </c>
      <c r="H6" s="314">
        <v>3</v>
      </c>
      <c r="I6" s="314">
        <v>8</v>
      </c>
      <c r="J6" s="314">
        <v>1</v>
      </c>
      <c r="K6" s="314">
        <v>3</v>
      </c>
      <c r="L6" s="314">
        <v>1</v>
      </c>
      <c r="M6" s="314">
        <v>4</v>
      </c>
      <c r="N6" s="314" t="s">
        <v>148</v>
      </c>
      <c r="O6" s="314">
        <v>3</v>
      </c>
      <c r="P6" s="314">
        <v>2</v>
      </c>
      <c r="Q6" s="314">
        <v>2</v>
      </c>
      <c r="R6" s="314">
        <v>3</v>
      </c>
      <c r="S6" s="330" cm="1">
        <f t="array" ref="S6">IF(COUNT(H6:R6)&lt;6, "", SUM(SMALL(H6:R6, {1;2;3;4;5;6})))</f>
        <v>12</v>
      </c>
      <c r="T6" s="331">
        <f t="shared" si="0"/>
        <v>3</v>
      </c>
      <c r="U6" s="314">
        <v>2</v>
      </c>
      <c r="V6" s="314">
        <v>3</v>
      </c>
      <c r="W6" s="314" t="s">
        <v>148</v>
      </c>
      <c r="X6" s="314">
        <v>1</v>
      </c>
      <c r="Y6" s="332" cm="1">
        <f t="array" ref="Y6">IF(COUNT(U6:X6)&lt;3, "", SUM(SMALL(U6:X6, {1;2;3})))</f>
        <v>6</v>
      </c>
      <c r="Z6" s="332">
        <f t="shared" ref="Z6:Z18" si="5">IF(ISNUMBER(Y6), _xlfn.RANK.EQ(Y6, Y$1:Y$85, 1), "")</f>
        <v>2</v>
      </c>
      <c r="AA6" s="314">
        <v>3</v>
      </c>
      <c r="AB6" s="314">
        <v>2</v>
      </c>
      <c r="AC6" s="314" t="s">
        <v>148</v>
      </c>
      <c r="AD6" s="314">
        <v>3</v>
      </c>
      <c r="AE6" s="314">
        <v>1</v>
      </c>
      <c r="AF6" s="314">
        <v>3</v>
      </c>
      <c r="AG6" s="314">
        <v>2</v>
      </c>
      <c r="AH6" s="314"/>
      <c r="AI6" s="314"/>
      <c r="AJ6" s="314"/>
      <c r="AK6" s="333" cm="1">
        <f t="array" ref="AK6">IF(COUNTA(_xlfn._xlws.FILTER(AA6:AJ6, (AA6:AJ6&lt;&gt;"")*(AA6:AJ6&lt;&gt;0)))&lt;6, "", SUM(SMALL(_xlfn._xlws.FILTER(AA6:AJ6, (AA6:AJ6&lt;&gt;"")*(AA6:AJ6&lt;&gt;0)), {1;2;3;4;5;6})))</f>
        <v>14</v>
      </c>
      <c r="AL6" s="333">
        <f t="shared" si="1"/>
        <v>2</v>
      </c>
      <c r="AM6" s="314" cm="1">
        <f t="array" ref="AM6">_xlfn.LET( _xlpm.values, _xlfn.HSTACK(H6:R6, U6:X6, AA6:AJ6),  _xlpm.nums, _xlfn._xlws.FILTER(_xlpm.values, ISNUMBER(_xlpm.values)), IF(COUNTA(_xlpm.nums)&lt;8, "", SUM(SMALL(_xlpm.nums, _xlfn.SEQUENCE(8))))
)</f>
        <v>12</v>
      </c>
      <c r="AN6" s="314">
        <f t="shared" si="2"/>
        <v>2</v>
      </c>
      <c r="AO6" s="314" cm="1">
        <f t="array" ref="AO6">_xlfn.LET( _xlpm.values, _xlfn.HSTACK(H6:R6, U6:X6, AA6:AJ6),  _xlpm.nums, _xlfn._xlws.FILTER(_xlpm.values, ISNUMBER(_xlpm.values)), IF(COUNTA(_xlpm.nums)&lt;10, "", SUM(SMALL(_xlpm.nums, _xlfn.SEQUENCE(10))))
)</f>
        <v>17</v>
      </c>
      <c r="AP6" s="314">
        <f t="shared" si="3"/>
        <v>2</v>
      </c>
      <c r="AQ6" s="314" cm="1">
        <f t="array" ref="AQ6">_xlfn.LET( _xlpm.values, _xlfn.HSTACK(H6:R6, U6:X6, AA6:AJ6),  _xlpm.nums, _xlfn._xlws.FILTER(_xlpm.values, ISNUMBER(_xlpm.values)), IF(COUNTA(_xlpm.nums)&lt;11, "", SUM(SMALL(_xlpm.nums, _xlfn.SEQUENCE(11))))
)</f>
        <v>20</v>
      </c>
      <c r="AR6" s="314">
        <f t="shared" si="4"/>
        <v>2</v>
      </c>
      <c r="AS6" s="314"/>
      <c r="AT6" s="107"/>
    </row>
    <row r="7" spans="1:46" s="97" customFormat="1" ht="41" customHeight="1" x14ac:dyDescent="0.15">
      <c r="A7" s="213" t="s">
        <v>236</v>
      </c>
      <c r="B7" s="214" t="s">
        <v>175</v>
      </c>
      <c r="C7" s="230" t="s">
        <v>123</v>
      </c>
      <c r="D7" s="231" t="s">
        <v>229</v>
      </c>
      <c r="E7" s="216" t="s">
        <v>204</v>
      </c>
      <c r="F7" s="216" t="s">
        <v>205</v>
      </c>
      <c r="G7" s="216" t="s">
        <v>87</v>
      </c>
      <c r="H7" s="314" t="s">
        <v>148</v>
      </c>
      <c r="I7" s="314" t="s">
        <v>148</v>
      </c>
      <c r="J7" s="314" t="s">
        <v>148</v>
      </c>
      <c r="K7" s="314">
        <v>11</v>
      </c>
      <c r="L7" s="314" t="s">
        <v>148</v>
      </c>
      <c r="M7" s="314" t="s">
        <v>148</v>
      </c>
      <c r="N7" s="314" t="s">
        <v>148</v>
      </c>
      <c r="O7" s="314" t="s">
        <v>148</v>
      </c>
      <c r="P7" s="314" t="s">
        <v>148</v>
      </c>
      <c r="Q7" s="314"/>
      <c r="R7" s="314" t="s">
        <v>148</v>
      </c>
      <c r="S7" s="330" t="str" cm="1">
        <f t="array" ref="S7">IF(COUNT(H7:R7)&lt;6, "", SUM(SMALL(H7:R7, {1;2;3;4;5;6})))</f>
        <v/>
      </c>
      <c r="T7" s="331" t="str">
        <f t="shared" si="0"/>
        <v/>
      </c>
      <c r="U7" s="314" t="s">
        <v>148</v>
      </c>
      <c r="V7" s="314" t="s">
        <v>148</v>
      </c>
      <c r="W7" s="314" t="s">
        <v>148</v>
      </c>
      <c r="X7" s="314" t="s">
        <v>148</v>
      </c>
      <c r="Y7" s="332" t="str" cm="1">
        <f t="array" ref="Y7">IF(COUNT(U7:X7)&lt;3, "", SUM(SMALL(U7:X7, {1;2;3})))</f>
        <v/>
      </c>
      <c r="Z7" s="332" t="str">
        <f t="shared" si="5"/>
        <v/>
      </c>
      <c r="AA7" s="314" t="s">
        <v>148</v>
      </c>
      <c r="AB7" s="314">
        <v>3</v>
      </c>
      <c r="AC7" s="314" t="s">
        <v>148</v>
      </c>
      <c r="AD7" s="314">
        <v>1</v>
      </c>
      <c r="AE7" s="314" t="s">
        <v>148</v>
      </c>
      <c r="AF7" s="314">
        <v>1</v>
      </c>
      <c r="AG7" s="314">
        <v>1</v>
      </c>
      <c r="AH7" s="314"/>
      <c r="AI7" s="314"/>
      <c r="AJ7" s="314"/>
      <c r="AK7" s="333" t="str" cm="1">
        <f t="array" ref="AK7">IF(COUNTA(_xlfn._xlws.FILTER(AA7:AJ7, (AA7:AJ7&lt;&gt;"")*(AA7:AJ7&lt;&gt;0)))&lt;6, "", SUM(SMALL(_xlfn._xlws.FILTER(AA7:AJ7, (AA7:AJ7&lt;&gt;"")*(AA7:AJ7&lt;&gt;0)), {1;2;3;4;5;6})))</f>
        <v/>
      </c>
      <c r="AL7" s="333" t="str">
        <f t="shared" si="1"/>
        <v/>
      </c>
      <c r="AM7" s="314" t="str" cm="1">
        <f t="array" ref="AM7">_xlfn.LET( _xlpm.values, _xlfn.HSTACK(H7:R7, U7:X7, AA7:AJ7),  _xlpm.nums, _xlfn._xlws.FILTER(_xlpm.values, ISNUMBER(_xlpm.values)), IF(COUNTA(_xlpm.nums)&lt;8, "", SUM(SMALL(_xlpm.nums, _xlfn.SEQUENCE(8))))
)</f>
        <v/>
      </c>
      <c r="AN7" s="314" t="str">
        <f t="shared" si="2"/>
        <v/>
      </c>
      <c r="AO7" s="314" t="str" cm="1">
        <f t="array" ref="AO7">_xlfn.LET( _xlpm.values, _xlfn.HSTACK(H7:R7, U7:X7, AA7:AJ7),  _xlpm.nums, _xlfn._xlws.FILTER(_xlpm.values, ISNUMBER(_xlpm.values)), IF(COUNTA(_xlpm.nums)&lt;10, "", SUM(SMALL(_xlpm.nums, _xlfn.SEQUENCE(10))))
)</f>
        <v/>
      </c>
      <c r="AP7" s="314" t="str">
        <f t="shared" si="3"/>
        <v/>
      </c>
      <c r="AQ7" s="314" t="str" cm="1">
        <f t="array" ref="AQ7">_xlfn.LET( _xlpm.values, _xlfn.HSTACK(H7:R7, U7:X7, AA7:AJ7),  _xlpm.nums, _xlfn._xlws.FILTER(_xlpm.values, ISNUMBER(_xlpm.values)), IF(COUNTA(_xlpm.nums)&lt;11, "", SUM(SMALL(_xlpm.nums, _xlfn.SEQUENCE(11))))
)</f>
        <v/>
      </c>
      <c r="AR7" s="314" t="str">
        <f t="shared" si="4"/>
        <v/>
      </c>
      <c r="AS7" s="314"/>
      <c r="AT7" s="107"/>
    </row>
    <row r="8" spans="1:46" s="97" customFormat="1" ht="41" customHeight="1" x14ac:dyDescent="0.15">
      <c r="A8" s="235" t="s">
        <v>230</v>
      </c>
      <c r="B8" s="214" t="s">
        <v>176</v>
      </c>
      <c r="C8" s="233" t="s">
        <v>250</v>
      </c>
      <c r="D8" s="233" t="s">
        <v>224</v>
      </c>
      <c r="E8" s="216" t="s">
        <v>206</v>
      </c>
      <c r="F8" s="216" t="s">
        <v>207</v>
      </c>
      <c r="G8" s="216" t="s">
        <v>221</v>
      </c>
      <c r="H8" s="314">
        <v>7</v>
      </c>
      <c r="I8" s="314">
        <v>6</v>
      </c>
      <c r="J8" s="314">
        <v>7</v>
      </c>
      <c r="K8" s="314">
        <v>7</v>
      </c>
      <c r="L8" s="314" t="s">
        <v>148</v>
      </c>
      <c r="M8" s="314">
        <v>7</v>
      </c>
      <c r="N8" s="314" t="s">
        <v>148</v>
      </c>
      <c r="O8" s="314">
        <v>7</v>
      </c>
      <c r="P8" s="314">
        <v>6</v>
      </c>
      <c r="Q8" s="314"/>
      <c r="R8" s="314">
        <v>5</v>
      </c>
      <c r="S8" s="330" cm="1">
        <f t="array" ref="S8">IF(COUNT(H8:R8)&lt;6, "", SUM(SMALL(H8:R8, {1;2;3;4;5;6})))</f>
        <v>38</v>
      </c>
      <c r="T8" s="331">
        <f t="shared" si="0"/>
        <v>7</v>
      </c>
      <c r="U8" s="314">
        <v>4</v>
      </c>
      <c r="V8" s="314" t="s">
        <v>148</v>
      </c>
      <c r="W8" s="314" t="s">
        <v>148</v>
      </c>
      <c r="X8" s="314" t="s">
        <v>148</v>
      </c>
      <c r="Y8" s="332" t="str" cm="1">
        <f t="array" ref="Y8">IF(COUNT(U8:X8)&lt;3, "", SUM(SMALL(U8:X8, {1;2;3})))</f>
        <v/>
      </c>
      <c r="Z8" s="332" t="str">
        <f t="shared" si="5"/>
        <v/>
      </c>
      <c r="AA8" s="314" t="s">
        <v>148</v>
      </c>
      <c r="AB8" s="314" t="s">
        <v>148</v>
      </c>
      <c r="AC8" s="314" t="s">
        <v>148</v>
      </c>
      <c r="AD8" s="314">
        <v>9</v>
      </c>
      <c r="AE8" s="314">
        <v>4</v>
      </c>
      <c r="AF8" s="314">
        <v>7</v>
      </c>
      <c r="AG8" s="314">
        <v>4</v>
      </c>
      <c r="AH8" s="314"/>
      <c r="AI8" s="314"/>
      <c r="AJ8" s="314"/>
      <c r="AK8" s="333" t="str" cm="1">
        <f t="array" ref="AK8">IF(COUNTA(_xlfn._xlws.FILTER(AA8:AJ8, (AA8:AJ8&lt;&gt;"")*(AA8:AJ8&lt;&gt;0)))&lt;6, "", SUM(SMALL(_xlfn._xlws.FILTER(AA8:AJ8, (AA8:AJ8&lt;&gt;"")*(AA8:AJ8&lt;&gt;0)), {1;2;3;4;5;6})))</f>
        <v/>
      </c>
      <c r="AL8" s="333" t="str">
        <f t="shared" si="1"/>
        <v/>
      </c>
      <c r="AM8" s="314" cm="1">
        <f t="array" ref="AM8">_xlfn.LET( _xlpm.values, _xlfn.HSTACK(H8:R8, U8:X8, AA8:AJ8),  _xlpm.nums, _xlfn._xlws.FILTER(_xlpm.values, ISNUMBER(_xlpm.values)), IF(COUNTA(_xlpm.nums)&lt;8, "", SUM(SMALL(_xlpm.nums, _xlfn.SEQUENCE(8))))
)</f>
        <v>43</v>
      </c>
      <c r="AN8" s="314">
        <f t="shared" si="2"/>
        <v>8</v>
      </c>
      <c r="AO8" s="314" cm="1">
        <f t="array" ref="AO8">_xlfn.LET( _xlpm.values, _xlfn.HSTACK(H8:R8, U8:X8, AA8:AJ8),  _xlpm.nums, _xlfn._xlws.FILTER(_xlpm.values, ISNUMBER(_xlpm.values)), IF(COUNTA(_xlpm.nums)&lt;10, "", SUM(SMALL(_xlpm.nums, _xlfn.SEQUENCE(10))))
)</f>
        <v>57</v>
      </c>
      <c r="AP8" s="314">
        <f t="shared" si="3"/>
        <v>6</v>
      </c>
      <c r="AQ8" s="314" cm="1">
        <f t="array" ref="AQ8">_xlfn.LET( _xlpm.values, _xlfn.HSTACK(H8:R8, U8:X8, AA8:AJ8),  _xlpm.nums, _xlfn._xlws.FILTER(_xlpm.values, ISNUMBER(_xlpm.values)), IF(COUNTA(_xlpm.nums)&lt;11, "", SUM(SMALL(_xlpm.nums, _xlfn.SEQUENCE(11))))
)</f>
        <v>64</v>
      </c>
      <c r="AR8" s="314">
        <f t="shared" si="4"/>
        <v>6</v>
      </c>
      <c r="AS8" s="314"/>
      <c r="AT8" s="107"/>
    </row>
    <row r="9" spans="1:46" s="97" customFormat="1" ht="41" customHeight="1" x14ac:dyDescent="0.15">
      <c r="A9" s="235" t="s">
        <v>230</v>
      </c>
      <c r="B9" s="214" t="s">
        <v>177</v>
      </c>
      <c r="C9" s="226" t="s">
        <v>127</v>
      </c>
      <c r="D9" s="227" t="s">
        <v>225</v>
      </c>
      <c r="E9" s="216" t="s">
        <v>202</v>
      </c>
      <c r="F9" s="216" t="s">
        <v>203</v>
      </c>
      <c r="G9" s="216" t="s">
        <v>162</v>
      </c>
      <c r="H9" s="314">
        <v>4</v>
      </c>
      <c r="I9" s="314">
        <v>4</v>
      </c>
      <c r="J9" s="314">
        <v>4</v>
      </c>
      <c r="K9" s="314">
        <v>4</v>
      </c>
      <c r="L9" s="314">
        <v>7</v>
      </c>
      <c r="M9" s="314">
        <v>3</v>
      </c>
      <c r="N9" s="314">
        <v>1</v>
      </c>
      <c r="O9" s="314" t="s">
        <v>148</v>
      </c>
      <c r="P9" s="314">
        <v>8</v>
      </c>
      <c r="Q9" s="314"/>
      <c r="R9" s="314" t="s">
        <v>148</v>
      </c>
      <c r="S9" s="330" cm="1">
        <f t="array" ref="S9">IF(COUNT(H9:R9)&lt;6, "", SUM(SMALL(H9:R9, {1;2;3;4;5;6})))</f>
        <v>20</v>
      </c>
      <c r="T9" s="331">
        <f t="shared" si="0"/>
        <v>4</v>
      </c>
      <c r="U9" s="314">
        <v>3</v>
      </c>
      <c r="V9" s="314">
        <v>2</v>
      </c>
      <c r="W9" s="314">
        <v>2</v>
      </c>
      <c r="X9" s="314">
        <v>4</v>
      </c>
      <c r="Y9" s="332" cm="1">
        <f t="array" ref="Y9">IF(COUNT(U9:X9)&lt;3, "", SUM(SMALL(U9:X9, {1;2;3})))</f>
        <v>7</v>
      </c>
      <c r="Z9" s="332">
        <f t="shared" si="5"/>
        <v>3</v>
      </c>
      <c r="AA9" s="314">
        <v>2</v>
      </c>
      <c r="AB9" s="314">
        <v>5</v>
      </c>
      <c r="AC9" s="314">
        <v>2</v>
      </c>
      <c r="AD9" s="314">
        <v>5</v>
      </c>
      <c r="AE9" s="314" t="s">
        <v>148</v>
      </c>
      <c r="AF9" s="314">
        <v>5</v>
      </c>
      <c r="AG9" s="314" t="s">
        <v>148</v>
      </c>
      <c r="AH9" s="314"/>
      <c r="AI9" s="314"/>
      <c r="AJ9" s="314"/>
      <c r="AK9" s="333" t="str" cm="1">
        <f t="array" ref="AK9">IF(COUNTA(_xlfn._xlws.FILTER(AA9:AJ9, (AA9:AJ9&lt;&gt;"")*(AA9:AJ9&lt;&gt;0)))&lt;6, "", SUM(SMALL(_xlfn._xlws.FILTER(AA9:AJ9, (AA9:AJ9&lt;&gt;"")*(AA9:AJ9&lt;&gt;0)), {1;2;3;4;5;6})))</f>
        <v/>
      </c>
      <c r="AL9" s="333" t="str">
        <f t="shared" si="1"/>
        <v/>
      </c>
      <c r="AM9" s="314" cm="1">
        <f t="array" ref="AM9">_xlfn.LET( _xlpm.values, _xlfn.HSTACK(H9:R9, U9:X9, AA9:AJ9),  _xlpm.nums, _xlfn._xlws.FILTER(_xlpm.values, ISNUMBER(_xlpm.values)), IF(COUNTA(_xlpm.nums)&lt;8, "", SUM(SMALL(_xlpm.nums, _xlfn.SEQUENCE(8))))
)</f>
        <v>19</v>
      </c>
      <c r="AN9" s="314">
        <f t="shared" si="2"/>
        <v>4</v>
      </c>
      <c r="AO9" s="314" cm="1">
        <f t="array" ref="AO9">_xlfn.LET( _xlpm.values, _xlfn.HSTACK(H9:R9, U9:X9, AA9:AJ9),  _xlpm.nums, _xlfn._xlws.FILTER(_xlpm.values, ISNUMBER(_xlpm.values)), IF(COUNTA(_xlpm.nums)&lt;10, "", SUM(SMALL(_xlpm.nums, _xlfn.SEQUENCE(10))))
)</f>
        <v>27</v>
      </c>
      <c r="AP9" s="314">
        <f t="shared" si="3"/>
        <v>4</v>
      </c>
      <c r="AQ9" s="314" cm="1">
        <f t="array" ref="AQ9">_xlfn.LET( _xlpm.values, _xlfn.HSTACK(H9:R9, U9:X9, AA9:AJ9),  _xlpm.nums, _xlfn._xlws.FILTER(_xlpm.values, ISNUMBER(_xlpm.values)), IF(COUNTA(_xlpm.nums)&lt;11, "", SUM(SMALL(_xlpm.nums, _xlfn.SEQUENCE(11))))
)</f>
        <v>31</v>
      </c>
      <c r="AR9" s="314">
        <f t="shared" si="4"/>
        <v>4</v>
      </c>
      <c r="AS9" s="314"/>
      <c r="AT9" s="107"/>
    </row>
    <row r="10" spans="1:46" s="97" customFormat="1" ht="41" customHeight="1" x14ac:dyDescent="0.15">
      <c r="A10" s="235" t="s">
        <v>230</v>
      </c>
      <c r="B10" s="214" t="s">
        <v>178</v>
      </c>
      <c r="C10" s="215" t="s">
        <v>28</v>
      </c>
      <c r="D10" s="215" t="s">
        <v>187</v>
      </c>
      <c r="E10" s="216" t="s">
        <v>208</v>
      </c>
      <c r="F10" s="216" t="s">
        <v>209</v>
      </c>
      <c r="G10" s="216" t="s">
        <v>222</v>
      </c>
      <c r="H10" s="314">
        <v>5</v>
      </c>
      <c r="I10" s="314">
        <v>1</v>
      </c>
      <c r="J10" s="314">
        <v>5</v>
      </c>
      <c r="K10" s="314" t="s">
        <v>148</v>
      </c>
      <c r="L10" s="314">
        <v>2</v>
      </c>
      <c r="M10" s="314">
        <v>6</v>
      </c>
      <c r="N10" s="314">
        <v>4</v>
      </c>
      <c r="O10" s="314" t="s">
        <v>148</v>
      </c>
      <c r="P10" s="314" t="s">
        <v>148</v>
      </c>
      <c r="Q10" s="314"/>
      <c r="R10" s="314">
        <v>6</v>
      </c>
      <c r="S10" s="330" cm="1">
        <f t="array" ref="S10">IF(COUNT(H10:R10)&lt;6, "", SUM(SMALL(H10:R10, {1;2;3;4;5;6})))</f>
        <v>23</v>
      </c>
      <c r="T10" s="331">
        <f t="shared" si="0"/>
        <v>6</v>
      </c>
      <c r="U10" s="314"/>
      <c r="V10" s="314" t="s">
        <v>148</v>
      </c>
      <c r="W10" s="314" t="s">
        <v>148</v>
      </c>
      <c r="X10" s="314">
        <v>3</v>
      </c>
      <c r="Y10" s="332" t="str" cm="1">
        <f t="array" ref="Y10">IF(COUNT(U10:X10)&lt;3, "", SUM(SMALL(U10:X10, {1;2;3})))</f>
        <v/>
      </c>
      <c r="Z10" s="332" t="str">
        <f t="shared" si="5"/>
        <v/>
      </c>
      <c r="AA10" s="314">
        <v>4</v>
      </c>
      <c r="AB10" s="314" t="s">
        <v>148</v>
      </c>
      <c r="AC10" s="314" t="s">
        <v>148</v>
      </c>
      <c r="AD10" s="314">
        <v>7</v>
      </c>
      <c r="AE10" s="314" t="s">
        <v>148</v>
      </c>
      <c r="AF10" s="314">
        <v>6</v>
      </c>
      <c r="AG10" s="314">
        <v>5</v>
      </c>
      <c r="AH10" s="314"/>
      <c r="AI10" s="314"/>
      <c r="AJ10" s="314"/>
      <c r="AK10" s="333" t="str" cm="1">
        <f t="array" ref="AK10">IF(COUNTA(_xlfn._xlws.FILTER(AA10:AJ10, (AA10:AJ10&lt;&gt;"")*(AA10:AJ10&lt;&gt;0)))&lt;6, "", SUM(SMALL(_xlfn._xlws.FILTER(AA10:AJ10, (AA10:AJ10&lt;&gt;"")*(AA10:AJ10&lt;&gt;0)), {1;2;3;4;5;6})))</f>
        <v/>
      </c>
      <c r="AL10" s="333" t="str">
        <f t="shared" si="1"/>
        <v/>
      </c>
      <c r="AM10" s="314" cm="1">
        <f t="array" ref="AM10">_xlfn.LET( _xlpm.values, _xlfn.HSTACK(H10:R10, U10:X10, AA10:AJ10),  _xlpm.nums, _xlfn._xlws.FILTER(_xlpm.values, ISNUMBER(_xlpm.values)), IF(COUNTA(_xlpm.nums)&lt;8, "", SUM(SMALL(_xlpm.nums, _xlfn.SEQUENCE(8))))
)</f>
        <v>29</v>
      </c>
      <c r="AN10" s="314">
        <f t="shared" si="2"/>
        <v>5</v>
      </c>
      <c r="AO10" s="314" cm="1">
        <f t="array" ref="AO10">_xlfn.LET( _xlpm.values, _xlfn.HSTACK(H10:R10, U10:X10, AA10:AJ10),  _xlpm.nums, _xlfn._xlws.FILTER(_xlpm.values, ISNUMBER(_xlpm.values)), IF(COUNTA(_xlpm.nums)&lt;10, "", SUM(SMALL(_xlpm.nums, _xlfn.SEQUENCE(10))))
)</f>
        <v>41</v>
      </c>
      <c r="AP10" s="314">
        <f t="shared" si="3"/>
        <v>5</v>
      </c>
      <c r="AQ10" s="314" cm="1">
        <f t="array" ref="AQ10">_xlfn.LET( _xlpm.values, _xlfn.HSTACK(H10:R10, U10:X10, AA10:AJ10),  _xlpm.nums, _xlfn._xlws.FILTER(_xlpm.values, ISNUMBER(_xlpm.values)), IF(COUNTA(_xlpm.nums)&lt;11, "", SUM(SMALL(_xlpm.nums, _xlfn.SEQUENCE(11))))
)</f>
        <v>47</v>
      </c>
      <c r="AR10" s="314">
        <f t="shared" si="4"/>
        <v>5</v>
      </c>
      <c r="AS10" s="314"/>
      <c r="AT10" s="107"/>
    </row>
    <row r="11" spans="1:46" s="97" customFormat="1" ht="41" customHeight="1" x14ac:dyDescent="0.15">
      <c r="A11" s="235" t="s">
        <v>230</v>
      </c>
      <c r="B11" s="214" t="s">
        <v>179</v>
      </c>
      <c r="C11" s="230" t="s">
        <v>149</v>
      </c>
      <c r="D11" s="215" t="s">
        <v>188</v>
      </c>
      <c r="E11" s="216" t="s">
        <v>210</v>
      </c>
      <c r="F11" s="216" t="s">
        <v>211</v>
      </c>
      <c r="G11" s="216" t="s">
        <v>150</v>
      </c>
      <c r="H11" s="314">
        <v>1</v>
      </c>
      <c r="I11" s="314">
        <v>3</v>
      </c>
      <c r="J11" s="314">
        <v>2</v>
      </c>
      <c r="K11" s="314">
        <v>1</v>
      </c>
      <c r="L11" s="314">
        <v>8</v>
      </c>
      <c r="M11" s="314">
        <v>1</v>
      </c>
      <c r="N11" s="314" t="s">
        <v>148</v>
      </c>
      <c r="O11" s="314">
        <v>1</v>
      </c>
      <c r="P11" s="314">
        <v>4</v>
      </c>
      <c r="Q11" s="314"/>
      <c r="R11" s="314">
        <v>1</v>
      </c>
      <c r="S11" s="330" cm="1">
        <f t="array" ref="S11">IF(COUNT(H11:R11)&lt;6, "", SUM(SMALL(H11:R11, {1;2;3;4;5;6})))</f>
        <v>7</v>
      </c>
      <c r="T11" s="331">
        <f t="shared" si="0"/>
        <v>1</v>
      </c>
      <c r="U11" s="314"/>
      <c r="V11" s="314" t="s">
        <v>148</v>
      </c>
      <c r="W11" s="314" t="s">
        <v>148</v>
      </c>
      <c r="X11" s="314" t="s">
        <v>148</v>
      </c>
      <c r="Y11" s="332" t="str" cm="1">
        <f t="array" ref="Y11">IF(COUNT(U11:X11)&lt;3, "", SUM(SMALL(U11:X11, {1;2;3})))</f>
        <v/>
      </c>
      <c r="Z11" s="332" t="str">
        <f t="shared" si="5"/>
        <v/>
      </c>
      <c r="AA11" s="314">
        <v>6</v>
      </c>
      <c r="AB11" s="314">
        <v>4</v>
      </c>
      <c r="AC11" s="314" t="s">
        <v>148</v>
      </c>
      <c r="AD11" s="314">
        <v>4</v>
      </c>
      <c r="AE11" s="314" t="s">
        <v>148</v>
      </c>
      <c r="AF11" s="314">
        <v>4</v>
      </c>
      <c r="AG11" s="314" t="s">
        <v>148</v>
      </c>
      <c r="AH11" s="314"/>
      <c r="AI11" s="314"/>
      <c r="AJ11" s="314"/>
      <c r="AK11" s="333" t="str" cm="1">
        <f t="array" ref="AK11">IF(COUNTA(_xlfn._xlws.FILTER(AA11:AJ11, (AA11:AJ11&lt;&gt;"")*(AA11:AJ11&lt;&gt;0)))&lt;6, "", SUM(SMALL(_xlfn._xlws.FILTER(AA11:AJ11, (AA11:AJ11&lt;&gt;"")*(AA11:AJ11&lt;&gt;0)), {1;2;3;4;5;6})))</f>
        <v/>
      </c>
      <c r="AL11" s="333" t="str">
        <f t="shared" si="1"/>
        <v/>
      </c>
      <c r="AM11" s="314" cm="1">
        <f t="array" ref="AM11">_xlfn.LET( _xlpm.values, _xlfn.HSTACK(H11:R11, U11:X11, AA11:AJ11),  _xlpm.nums, _xlfn._xlws.FILTER(_xlpm.values, ISNUMBER(_xlpm.values)), IF(COUNTA(_xlpm.nums)&lt;8, "", SUM(SMALL(_xlpm.nums, _xlfn.SEQUENCE(8))))
)</f>
        <v>14</v>
      </c>
      <c r="AN11" s="314">
        <f t="shared" si="2"/>
        <v>3</v>
      </c>
      <c r="AO11" s="314" cm="1">
        <f t="array" ref="AO11">_xlfn.LET( _xlpm.values, _xlfn.HSTACK(H11:R11, U11:X11, AA11:AJ11),  _xlpm.nums, _xlfn._xlws.FILTER(_xlpm.values, ISNUMBER(_xlpm.values)), IF(COUNTA(_xlpm.nums)&lt;10, "", SUM(SMALL(_xlpm.nums, _xlfn.SEQUENCE(10))))
)</f>
        <v>22</v>
      </c>
      <c r="AP11" s="314">
        <f t="shared" si="3"/>
        <v>3</v>
      </c>
      <c r="AQ11" s="314" cm="1">
        <f t="array" ref="AQ11">_xlfn.LET( _xlpm.values, _xlfn.HSTACK(H11:R11, U11:X11, AA11:AJ11),  _xlpm.nums, _xlfn._xlws.FILTER(_xlpm.values, ISNUMBER(_xlpm.values)), IF(COUNTA(_xlpm.nums)&lt;11, "", SUM(SMALL(_xlpm.nums, _xlfn.SEQUENCE(11))))
)</f>
        <v>26</v>
      </c>
      <c r="AR11" s="314">
        <f t="shared" si="4"/>
        <v>3</v>
      </c>
      <c r="AS11" s="314"/>
      <c r="AT11" s="107"/>
    </row>
    <row r="12" spans="1:46" s="97" customFormat="1" ht="41" customHeight="1" x14ac:dyDescent="0.15">
      <c r="A12" s="213" t="s">
        <v>236</v>
      </c>
      <c r="B12" s="214" t="s">
        <v>180</v>
      </c>
      <c r="C12" s="215" t="s">
        <v>189</v>
      </c>
      <c r="D12" s="215" t="s">
        <v>190</v>
      </c>
      <c r="E12" s="216"/>
      <c r="F12" s="216" t="s">
        <v>212</v>
      </c>
      <c r="G12" s="216" t="s">
        <v>129</v>
      </c>
      <c r="H12" s="314" t="s">
        <v>148</v>
      </c>
      <c r="I12" s="314" t="s">
        <v>148</v>
      </c>
      <c r="J12" s="314">
        <v>6</v>
      </c>
      <c r="K12" s="314">
        <v>8</v>
      </c>
      <c r="L12" s="314">
        <v>9</v>
      </c>
      <c r="M12" s="314">
        <v>5</v>
      </c>
      <c r="N12" s="314" t="s">
        <v>148</v>
      </c>
      <c r="O12" s="314">
        <v>4</v>
      </c>
      <c r="P12" s="314">
        <v>7</v>
      </c>
      <c r="Q12" s="314"/>
      <c r="R12" s="314" t="s">
        <v>148</v>
      </c>
      <c r="S12" s="330" cm="1">
        <f t="array" ref="S12">IF(COUNT(H12:R12)&lt;6, "", SUM(SMALL(H12:R12, {1;2;3;4;5;6})))</f>
        <v>39</v>
      </c>
      <c r="T12" s="331">
        <f t="shared" si="0"/>
        <v>8</v>
      </c>
      <c r="U12" s="314"/>
      <c r="V12" s="314">
        <v>5</v>
      </c>
      <c r="W12" s="314" t="s">
        <v>148</v>
      </c>
      <c r="X12" s="314">
        <v>5</v>
      </c>
      <c r="Y12" s="332" t="str" cm="1">
        <f t="array" ref="Y12">IF(COUNT(U12:X12)&lt;3, "", SUM(SMALL(U12:X12, {1;2;3})))</f>
        <v/>
      </c>
      <c r="Z12" s="332" t="str">
        <f t="shared" si="5"/>
        <v/>
      </c>
      <c r="AA12" s="314" t="s">
        <v>148</v>
      </c>
      <c r="AB12" s="314" t="s">
        <v>148</v>
      </c>
      <c r="AC12" s="314" t="s">
        <v>148</v>
      </c>
      <c r="AD12" s="314" t="s">
        <v>148</v>
      </c>
      <c r="AE12" s="314" t="s">
        <v>148</v>
      </c>
      <c r="AF12" s="314" t="s">
        <v>148</v>
      </c>
      <c r="AG12" s="314">
        <v>8</v>
      </c>
      <c r="AH12" s="314"/>
      <c r="AI12" s="314"/>
      <c r="AJ12" s="314"/>
      <c r="AK12" s="333" t="str" cm="1">
        <f t="array" ref="AK12">IF(COUNTA(_xlfn._xlws.FILTER(AA12:AJ12, (AA12:AJ12&lt;&gt;"")*(AA12:AJ12&lt;&gt;0)))&lt;6, "", SUM(SMALL(_xlfn._xlws.FILTER(AA12:AJ12, (AA12:AJ12&lt;&gt;"")*(AA12:AJ12&lt;&gt;0)), {1;2;3;4;5;6})))</f>
        <v/>
      </c>
      <c r="AL12" s="333" t="str">
        <f t="shared" si="1"/>
        <v/>
      </c>
      <c r="AM12" s="314" cm="1">
        <f t="array" ref="AM12">_xlfn.LET( _xlpm.values, _xlfn.HSTACK(H12:R12, U12:X12, AA12:AJ12),  _xlpm.nums, _xlfn._xlws.FILTER(_xlpm.values, ISNUMBER(_xlpm.values)), IF(COUNTA(_xlpm.nums)&lt;8, "", SUM(SMALL(_xlpm.nums, _xlfn.SEQUENCE(8))))
)</f>
        <v>48</v>
      </c>
      <c r="AN12" s="314">
        <f t="shared" si="2"/>
        <v>10</v>
      </c>
      <c r="AO12" s="314" t="str" cm="1">
        <f t="array" ref="AO12">_xlfn.LET( _xlpm.values, _xlfn.HSTACK(H12:R12, U12:X12, AA12:AJ12),  _xlpm.nums, _xlfn._xlws.FILTER(_xlpm.values, ISNUMBER(_xlpm.values)), IF(COUNTA(_xlpm.nums)&lt;10, "", SUM(SMALL(_xlpm.nums, _xlfn.SEQUENCE(10))))
)</f>
        <v/>
      </c>
      <c r="AP12" s="314" t="str">
        <f t="shared" si="3"/>
        <v/>
      </c>
      <c r="AQ12" s="314" t="str" cm="1">
        <f t="array" ref="AQ12">_xlfn.LET( _xlpm.values, _xlfn.HSTACK(H12:R12, U12:X12, AA12:AJ12),  _xlpm.nums, _xlfn._xlws.FILTER(_xlpm.values, ISNUMBER(_xlpm.values)), IF(COUNTA(_xlpm.nums)&lt;11, "", SUM(SMALL(_xlpm.nums, _xlfn.SEQUENCE(11))))
)</f>
        <v/>
      </c>
      <c r="AR12" s="314" t="str">
        <f t="shared" si="4"/>
        <v/>
      </c>
      <c r="AS12" s="314"/>
      <c r="AT12" s="107"/>
    </row>
    <row r="13" spans="1:46" s="97" customFormat="1" ht="41" customHeight="1" x14ac:dyDescent="0.15">
      <c r="A13" s="235" t="s">
        <v>230</v>
      </c>
      <c r="B13" s="214" t="s">
        <v>181</v>
      </c>
      <c r="C13" s="215" t="s">
        <v>76</v>
      </c>
      <c r="D13" s="215" t="s">
        <v>191</v>
      </c>
      <c r="E13" s="216" t="s">
        <v>206</v>
      </c>
      <c r="F13" s="216" t="s">
        <v>213</v>
      </c>
      <c r="G13" s="216" t="s">
        <v>97</v>
      </c>
      <c r="H13" s="314" t="s">
        <v>148</v>
      </c>
      <c r="I13" s="314">
        <v>7</v>
      </c>
      <c r="J13" s="314">
        <v>11</v>
      </c>
      <c r="K13" s="314">
        <v>9</v>
      </c>
      <c r="L13" s="314">
        <v>4</v>
      </c>
      <c r="M13" s="314" t="s">
        <v>148</v>
      </c>
      <c r="N13" s="314">
        <v>3</v>
      </c>
      <c r="O13" s="314" t="s">
        <v>148</v>
      </c>
      <c r="P13" s="314">
        <v>5</v>
      </c>
      <c r="Q13" s="314"/>
      <c r="R13" s="314" t="s">
        <v>148</v>
      </c>
      <c r="S13" s="330" cm="1">
        <f t="array" ref="S13">IF(COUNT(H13:R13)&lt;6, "", SUM(SMALL(H13:R13, {1;2;3;4;5;6})))</f>
        <v>39</v>
      </c>
      <c r="T13" s="331">
        <f t="shared" si="0"/>
        <v>8</v>
      </c>
      <c r="U13" s="314"/>
      <c r="V13" s="314" t="s">
        <v>148</v>
      </c>
      <c r="W13" s="314" t="s">
        <v>148</v>
      </c>
      <c r="X13" s="314" t="s">
        <v>148</v>
      </c>
      <c r="Y13" s="332" t="str" cm="1">
        <f t="array" ref="Y13">IF(COUNT(U13:X13)&lt;3, "", SUM(SMALL(U13:X13, {1;2;3})))</f>
        <v/>
      </c>
      <c r="Z13" s="332" t="str">
        <f t="shared" si="5"/>
        <v/>
      </c>
      <c r="AA13" s="314" t="s">
        <v>148</v>
      </c>
      <c r="AB13" s="314">
        <v>7</v>
      </c>
      <c r="AC13" s="314" t="s">
        <v>148</v>
      </c>
      <c r="AD13" s="314">
        <v>8</v>
      </c>
      <c r="AE13" s="314">
        <v>3</v>
      </c>
      <c r="AF13" s="314">
        <v>8</v>
      </c>
      <c r="AG13" s="314">
        <v>6</v>
      </c>
      <c r="AH13" s="314"/>
      <c r="AI13" s="314"/>
      <c r="AJ13" s="314"/>
      <c r="AK13" s="333" t="str" cm="1">
        <f t="array" ref="AK13">IF(COUNTA(_xlfn._xlws.FILTER(AA13:AJ13, (AA13:AJ13&lt;&gt;"")*(AA13:AJ13&lt;&gt;0)))&lt;6, "", SUM(SMALL(_xlfn._xlws.FILTER(AA13:AJ13, (AA13:AJ13&lt;&gt;"")*(AA13:AJ13&lt;&gt;0)), {1;2;3;4;5;6})))</f>
        <v/>
      </c>
      <c r="AL13" s="333" t="str">
        <f t="shared" si="1"/>
        <v/>
      </c>
      <c r="AM13" s="314" cm="1">
        <f t="array" ref="AM13">_xlfn.LET( _xlpm.values, _xlfn.HSTACK(H13:R13, U13:X13, AA13:AJ13),  _xlpm.nums, _xlfn._xlws.FILTER(_xlpm.values, ISNUMBER(_xlpm.values)), IF(COUNTA(_xlpm.nums)&lt;8, "", SUM(SMALL(_xlpm.nums, _xlfn.SEQUENCE(8))))
)</f>
        <v>43</v>
      </c>
      <c r="AN13" s="314">
        <f t="shared" si="2"/>
        <v>8</v>
      </c>
      <c r="AO13" s="314" cm="1">
        <f t="array" ref="AO13">_xlfn.LET( _xlpm.values, _xlfn.HSTACK(H13:R13, U13:X13, AA13:AJ13),  _xlpm.nums, _xlfn._xlws.FILTER(_xlpm.values, ISNUMBER(_xlpm.values)), IF(COUNTA(_xlpm.nums)&lt;10, "", SUM(SMALL(_xlpm.nums, _xlfn.SEQUENCE(10))))
)</f>
        <v>60</v>
      </c>
      <c r="AP13" s="314">
        <f t="shared" si="3"/>
        <v>8</v>
      </c>
      <c r="AQ13" s="314" cm="1">
        <f t="array" ref="AQ13">_xlfn.LET( _xlpm.values, _xlfn.HSTACK(H13:R13, U13:X13, AA13:AJ13),  _xlpm.nums, _xlfn._xlws.FILTER(_xlpm.values, ISNUMBER(_xlpm.values)), IF(COUNTA(_xlpm.nums)&lt;11, "", SUM(SMALL(_xlpm.nums, _xlfn.SEQUENCE(11))))
)</f>
        <v>71</v>
      </c>
      <c r="AR13" s="314">
        <f t="shared" si="4"/>
        <v>7</v>
      </c>
      <c r="AS13" s="314"/>
      <c r="AT13" s="107"/>
    </row>
    <row r="14" spans="1:46" s="97" customFormat="1" ht="41" customHeight="1" x14ac:dyDescent="0.15">
      <c r="A14" s="237" t="s">
        <v>237</v>
      </c>
      <c r="B14" s="214" t="s">
        <v>182</v>
      </c>
      <c r="C14" s="215" t="s">
        <v>31</v>
      </c>
      <c r="D14" s="238" t="s">
        <v>192</v>
      </c>
      <c r="E14" s="216" t="s">
        <v>214</v>
      </c>
      <c r="F14" s="216" t="s">
        <v>215</v>
      </c>
      <c r="G14" s="216" t="s">
        <v>33</v>
      </c>
      <c r="H14" s="314" t="s">
        <v>148</v>
      </c>
      <c r="I14" s="314" t="s">
        <v>148</v>
      </c>
      <c r="J14" s="314">
        <v>10</v>
      </c>
      <c r="K14" s="314">
        <v>10</v>
      </c>
      <c r="L14" s="314">
        <v>10</v>
      </c>
      <c r="M14" s="314" t="s">
        <v>148</v>
      </c>
      <c r="N14" s="314" t="s">
        <v>148</v>
      </c>
      <c r="O14" s="314">
        <v>6</v>
      </c>
      <c r="P14" s="314" t="s">
        <v>148</v>
      </c>
      <c r="Q14" s="314"/>
      <c r="R14" s="314" t="s">
        <v>148</v>
      </c>
      <c r="S14" s="330" t="str" cm="1">
        <f t="array" ref="S14">IF(COUNT(H14:R14)&lt;6, "", SUM(SMALL(H14:R14, {1;2;3;4;5;6})))</f>
        <v/>
      </c>
      <c r="T14" s="331" t="str">
        <f t="shared" si="0"/>
        <v/>
      </c>
      <c r="U14" s="314"/>
      <c r="V14" s="314" t="s">
        <v>148</v>
      </c>
      <c r="W14" s="314" t="s">
        <v>148</v>
      </c>
      <c r="X14" s="314" t="s">
        <v>148</v>
      </c>
      <c r="Y14" s="332" t="str" cm="1">
        <f t="array" ref="Y14">IF(COUNT(U14:X14)&lt;3, "", SUM(SMALL(U14:X14, {1;2;3})))</f>
        <v/>
      </c>
      <c r="Z14" s="332" t="str">
        <f t="shared" si="5"/>
        <v/>
      </c>
      <c r="AA14" s="314" t="s">
        <v>148</v>
      </c>
      <c r="AB14" s="314" t="s">
        <v>148</v>
      </c>
      <c r="AC14" s="314" t="s">
        <v>148</v>
      </c>
      <c r="AD14" s="314">
        <v>10</v>
      </c>
      <c r="AE14" s="314">
        <v>5</v>
      </c>
      <c r="AF14" s="314">
        <v>9</v>
      </c>
      <c r="AG14" s="314" t="s">
        <v>148</v>
      </c>
      <c r="AH14" s="314"/>
      <c r="AI14" s="314"/>
      <c r="AJ14" s="314"/>
      <c r="AK14" s="333" t="str" cm="1">
        <f t="array" ref="AK14">IF(COUNTA(_xlfn._xlws.FILTER(AA14:AJ14, (AA14:AJ14&lt;&gt;"")*(AA14:AJ14&lt;&gt;0)))&lt;6, "", SUM(SMALL(_xlfn._xlws.FILTER(AA14:AJ14, (AA14:AJ14&lt;&gt;"")*(AA14:AJ14&lt;&gt;0)), {1;2;3;4;5;6})))</f>
        <v/>
      </c>
      <c r="AL14" s="333" t="str">
        <f t="shared" si="1"/>
        <v/>
      </c>
      <c r="AM14" s="314" t="str" cm="1">
        <f t="array" ref="AM14">_xlfn.LET( _xlpm.values, _xlfn.HSTACK(H14:R14, U14:X14, AA14:AJ14),  _xlpm.nums, _xlfn._xlws.FILTER(_xlpm.values, ISNUMBER(_xlpm.values)), IF(COUNTA(_xlpm.nums)&lt;8, "", SUM(SMALL(_xlpm.nums, _xlfn.SEQUENCE(8))))
)</f>
        <v/>
      </c>
      <c r="AN14" s="314" t="str">
        <f t="shared" si="2"/>
        <v/>
      </c>
      <c r="AO14" s="314" t="str" cm="1">
        <f t="array" ref="AO14">_xlfn.LET( _xlpm.values, _xlfn.HSTACK(H14:R14, U14:X14, AA14:AJ14),  _xlpm.nums, _xlfn._xlws.FILTER(_xlpm.values, ISNUMBER(_xlpm.values)), IF(COUNTA(_xlpm.nums)&lt;10, "", SUM(SMALL(_xlpm.nums, _xlfn.SEQUENCE(10))))
)</f>
        <v/>
      </c>
      <c r="AP14" s="314" t="str">
        <f t="shared" si="3"/>
        <v/>
      </c>
      <c r="AQ14" s="314" t="str" cm="1">
        <f t="array" ref="AQ14">_xlfn.LET( _xlpm.values, _xlfn.HSTACK(H14:R14, U14:X14, AA14:AJ14),  _xlpm.nums, _xlfn._xlws.FILTER(_xlpm.values, ISNUMBER(_xlpm.values)), IF(COUNTA(_xlpm.nums)&lt;11, "", SUM(SMALL(_xlpm.nums, _xlfn.SEQUENCE(11))))
)</f>
        <v/>
      </c>
      <c r="AR14" s="314" t="str">
        <f t="shared" si="4"/>
        <v/>
      </c>
      <c r="AS14" s="314"/>
      <c r="AT14" s="107"/>
    </row>
    <row r="15" spans="1:46" s="97" customFormat="1" ht="41" customHeight="1" x14ac:dyDescent="0.15">
      <c r="A15" s="235" t="s">
        <v>230</v>
      </c>
      <c r="B15" s="214" t="s">
        <v>183</v>
      </c>
      <c r="C15" s="238" t="s">
        <v>193</v>
      </c>
      <c r="D15" s="238" t="s">
        <v>194</v>
      </c>
      <c r="E15" s="216" t="s">
        <v>204</v>
      </c>
      <c r="F15" s="216" t="s">
        <v>216</v>
      </c>
      <c r="G15" s="216" t="s">
        <v>36</v>
      </c>
      <c r="H15" s="314">
        <v>6</v>
      </c>
      <c r="I15" s="314">
        <v>5</v>
      </c>
      <c r="J15" s="314" t="s">
        <v>148</v>
      </c>
      <c r="K15" s="314">
        <v>6</v>
      </c>
      <c r="L15" s="314">
        <v>6</v>
      </c>
      <c r="M15" s="314" t="s">
        <v>148</v>
      </c>
      <c r="N15" s="314" t="s">
        <v>148</v>
      </c>
      <c r="O15" s="314" t="s">
        <v>148</v>
      </c>
      <c r="P15" s="314" t="s">
        <v>148</v>
      </c>
      <c r="Q15" s="314"/>
      <c r="R15" s="314" t="s">
        <v>148</v>
      </c>
      <c r="S15" s="330" t="str" cm="1">
        <f t="array" ref="S15">IF(COUNT(H15:R15)&lt;6, "", SUM(SMALL(H15:R15, {1;2;3;4;5;6})))</f>
        <v/>
      </c>
      <c r="T15" s="331" t="str">
        <f t="shared" si="0"/>
        <v/>
      </c>
      <c r="U15" s="314"/>
      <c r="V15" s="314">
        <v>4</v>
      </c>
      <c r="W15" s="314">
        <v>3</v>
      </c>
      <c r="X15" s="314">
        <v>6</v>
      </c>
      <c r="Y15" s="332" cm="1">
        <f t="array" ref="Y15">IF(COUNT(U15:X15)&lt;3, "", SUM(SMALL(U15:X15, {1;2;3})))</f>
        <v>13</v>
      </c>
      <c r="Z15" s="332">
        <f t="shared" si="5"/>
        <v>4</v>
      </c>
      <c r="AA15" s="314">
        <v>5</v>
      </c>
      <c r="AB15" s="314">
        <v>6</v>
      </c>
      <c r="AC15" s="314" t="s">
        <v>148</v>
      </c>
      <c r="AD15" s="314" t="s">
        <v>148</v>
      </c>
      <c r="AE15" s="314"/>
      <c r="AF15" s="314">
        <v>10</v>
      </c>
      <c r="AG15" s="314" t="s">
        <v>148</v>
      </c>
      <c r="AH15" s="314"/>
      <c r="AI15" s="314"/>
      <c r="AJ15" s="314"/>
      <c r="AK15" s="333" t="str" cm="1">
        <f t="array" ref="AK15">IF(COUNTA(_xlfn._xlws.FILTER(AA15:AJ15, (AA15:AJ15&lt;&gt;"")*(AA15:AJ15&lt;&gt;0)))&lt;6, "", SUM(SMALL(_xlfn._xlws.FILTER(AA15:AJ15, (AA15:AJ15&lt;&gt;"")*(AA15:AJ15&lt;&gt;0)), {1;2;3;4;5;6})))</f>
        <v/>
      </c>
      <c r="AL15" s="333" t="str">
        <f t="shared" si="1"/>
        <v/>
      </c>
      <c r="AM15" s="314" cm="1">
        <f t="array" ref="AM15">_xlfn.LET( _xlpm.values, _xlfn.HSTACK(H15:R15, U15:X15, AA15:AJ15),  _xlpm.nums, _xlfn._xlws.FILTER(_xlpm.values, ISNUMBER(_xlpm.values)), IF(COUNTA(_xlpm.nums)&lt;8, "", SUM(SMALL(_xlpm.nums, _xlfn.SEQUENCE(8))))
)</f>
        <v>41</v>
      </c>
      <c r="AN15" s="314">
        <f t="shared" si="2"/>
        <v>7</v>
      </c>
      <c r="AO15" s="314" cm="1">
        <f t="array" ref="AO15">_xlfn.LET( _xlpm.values, _xlfn.HSTACK(H15:R15, U15:X15, AA15:AJ15),  _xlpm.nums, _xlfn._xlws.FILTER(_xlpm.values, ISNUMBER(_xlpm.values)), IF(COUNTA(_xlpm.nums)&lt;10, "", SUM(SMALL(_xlpm.nums, _xlfn.SEQUENCE(10))))
)</f>
        <v>57</v>
      </c>
      <c r="AP15" s="314">
        <f t="shared" si="3"/>
        <v>6</v>
      </c>
      <c r="AQ15" s="314" t="str" cm="1">
        <f t="array" ref="AQ15">_xlfn.LET( _xlpm.values, _xlfn.HSTACK(H15:R15, U15:X15, AA15:AJ15),  _xlpm.nums, _xlfn._xlws.FILTER(_xlpm.values, ISNUMBER(_xlpm.values)), IF(COUNTA(_xlpm.nums)&lt;11, "", SUM(SMALL(_xlpm.nums, _xlfn.SEQUENCE(11))))
)</f>
        <v/>
      </c>
      <c r="AR15" s="314" t="str">
        <f t="shared" si="4"/>
        <v/>
      </c>
      <c r="AS15" s="314"/>
      <c r="AT15" s="107"/>
    </row>
    <row r="16" spans="1:46" s="97" customFormat="1" ht="41" customHeight="1" x14ac:dyDescent="0.15">
      <c r="A16" s="213" t="s">
        <v>236</v>
      </c>
      <c r="B16" s="214" t="s">
        <v>184</v>
      </c>
      <c r="C16" s="215" t="s">
        <v>70</v>
      </c>
      <c r="D16" s="215" t="s">
        <v>195</v>
      </c>
      <c r="E16" s="216" t="s">
        <v>202</v>
      </c>
      <c r="F16" s="216" t="s">
        <v>217</v>
      </c>
      <c r="G16" s="241" t="s">
        <v>133</v>
      </c>
      <c r="H16" s="314" t="s">
        <v>124</v>
      </c>
      <c r="I16" s="314" t="s">
        <v>148</v>
      </c>
      <c r="J16" s="314">
        <v>8</v>
      </c>
      <c r="K16" s="314" t="s">
        <v>148</v>
      </c>
      <c r="L16" s="314" t="s">
        <v>148</v>
      </c>
      <c r="M16" s="314" t="s">
        <v>148</v>
      </c>
      <c r="N16" s="314" t="s">
        <v>148</v>
      </c>
      <c r="O16" s="314" t="s">
        <v>148</v>
      </c>
      <c r="P16" s="314" t="s">
        <v>148</v>
      </c>
      <c r="Q16" s="314"/>
      <c r="R16" s="314" t="s">
        <v>148</v>
      </c>
      <c r="S16" s="330" t="str" cm="1">
        <f t="array" ref="S16">IF(COUNT(H16:R16)&lt;6, "", SUM(SMALL(H16:R16, {1;2;3;4;5;6})))</f>
        <v/>
      </c>
      <c r="T16" s="331" t="str">
        <f t="shared" si="0"/>
        <v/>
      </c>
      <c r="U16" s="314"/>
      <c r="V16" s="314" t="s">
        <v>148</v>
      </c>
      <c r="W16" s="314"/>
      <c r="X16" s="314"/>
      <c r="Y16" s="332" t="str" cm="1">
        <f t="array" ref="Y16">IF(COUNT(U16:X16)&lt;3, "", SUM(SMALL(U16:X16, {1;2;3})))</f>
        <v/>
      </c>
      <c r="Z16" s="332" t="str">
        <f t="shared" si="5"/>
        <v/>
      </c>
      <c r="AA16" s="314"/>
      <c r="AB16" s="314" t="s">
        <v>148</v>
      </c>
      <c r="AC16" s="314" t="s">
        <v>148</v>
      </c>
      <c r="AD16" s="314" t="s">
        <v>148</v>
      </c>
      <c r="AE16" s="314"/>
      <c r="AF16" s="314"/>
      <c r="AG16" s="314" t="s">
        <v>148</v>
      </c>
      <c r="AH16" s="314"/>
      <c r="AI16" s="314"/>
      <c r="AJ16" s="314"/>
      <c r="AK16" s="333" t="str" cm="1">
        <f t="array" ref="AK16">IF(COUNTA(_xlfn._xlws.FILTER(AA16:AJ16, (AA16:AJ16&lt;&gt;"")*(AA16:AJ16&lt;&gt;0)))&lt;6, "", SUM(SMALL(_xlfn._xlws.FILTER(AA16:AJ16, (AA16:AJ16&lt;&gt;"")*(AA16:AJ16&lt;&gt;0)), {1;2;3;4;5;6})))</f>
        <v/>
      </c>
      <c r="AL16" s="333" t="str">
        <f t="shared" si="1"/>
        <v/>
      </c>
      <c r="AM16" s="314" t="str" cm="1">
        <f t="array" ref="AM16">_xlfn.LET( _xlpm.values, _xlfn.HSTACK(H16:R16, U16:X16, AA16:AJ16),  _xlpm.nums, _xlfn._xlws.FILTER(_xlpm.values, ISNUMBER(_xlpm.values)), IF(COUNTA(_xlpm.nums)&lt;8, "", SUM(SMALL(_xlpm.nums, _xlfn.SEQUENCE(8))))
)</f>
        <v/>
      </c>
      <c r="AN16" s="314" t="str">
        <f t="shared" si="2"/>
        <v/>
      </c>
      <c r="AO16" s="314" t="str" cm="1">
        <f t="array" ref="AO16">_xlfn.LET( _xlpm.values, _xlfn.HSTACK(H16:R16, U16:X16, AA16:AJ16),  _xlpm.nums, _xlfn._xlws.FILTER(_xlpm.values, ISNUMBER(_xlpm.values)), IF(COUNTA(_xlpm.nums)&lt;10, "", SUM(SMALL(_xlpm.nums, _xlfn.SEQUENCE(10))))
)</f>
        <v/>
      </c>
      <c r="AP16" s="314" t="str">
        <f t="shared" si="3"/>
        <v/>
      </c>
      <c r="AQ16" s="314" t="str" cm="1">
        <f t="array" ref="AQ16">_xlfn.LET( _xlpm.values, _xlfn.HSTACK(H16:R16, U16:X16, AA16:AJ16),  _xlpm.nums, _xlfn._xlws.FILTER(_xlpm.values, ISNUMBER(_xlpm.values)), IF(COUNTA(_xlpm.nums)&lt;11, "", SUM(SMALL(_xlpm.nums, _xlfn.SEQUENCE(11))))
)</f>
        <v/>
      </c>
      <c r="AR16" s="314" t="str">
        <f t="shared" si="4"/>
        <v/>
      </c>
      <c r="AS16" s="314"/>
      <c r="AT16" s="107"/>
    </row>
    <row r="17" spans="1:46" s="97" customFormat="1" ht="41" customHeight="1" x14ac:dyDescent="0.15">
      <c r="A17" s="235" t="s">
        <v>230</v>
      </c>
      <c r="B17" s="214" t="s">
        <v>185</v>
      </c>
      <c r="C17" s="215" t="s">
        <v>196</v>
      </c>
      <c r="D17" s="215" t="s">
        <v>197</v>
      </c>
      <c r="E17" s="216" t="s">
        <v>218</v>
      </c>
      <c r="F17" s="216" t="s">
        <v>219</v>
      </c>
      <c r="G17" s="216" t="s">
        <v>223</v>
      </c>
      <c r="H17" s="314" t="s">
        <v>148</v>
      </c>
      <c r="I17" s="314" t="s">
        <v>148</v>
      </c>
      <c r="J17" s="314" t="s">
        <v>148</v>
      </c>
      <c r="K17" s="314">
        <v>5</v>
      </c>
      <c r="L17" s="314">
        <v>3</v>
      </c>
      <c r="M17" s="314">
        <v>2</v>
      </c>
      <c r="N17" s="314" t="s">
        <v>148</v>
      </c>
      <c r="O17" s="314">
        <v>5</v>
      </c>
      <c r="P17" s="314">
        <v>1</v>
      </c>
      <c r="Q17" s="314"/>
      <c r="R17" s="314">
        <v>4</v>
      </c>
      <c r="S17" s="330" cm="1">
        <f t="array" ref="S17">IF(COUNT(H17:R17)&lt;6, "", SUM(SMALL(H17:R17, {1;2;3;4;5;6})))</f>
        <v>20</v>
      </c>
      <c r="T17" s="331">
        <f t="shared" si="0"/>
        <v>4</v>
      </c>
      <c r="U17" s="314"/>
      <c r="V17" s="314" t="s">
        <v>148</v>
      </c>
      <c r="W17" s="314"/>
      <c r="X17" s="314"/>
      <c r="Y17" s="332" t="str" cm="1">
        <f t="array" ref="Y17">IF(COUNT(U17:X17)&lt;3, "", SUM(SMALL(U17:X17, {1;2;3})))</f>
        <v/>
      </c>
      <c r="Z17" s="332" t="str">
        <f t="shared" si="5"/>
        <v/>
      </c>
      <c r="AA17" s="314"/>
      <c r="AB17" s="314">
        <v>9</v>
      </c>
      <c r="AC17" s="314">
        <v>3</v>
      </c>
      <c r="AD17" s="314">
        <v>6</v>
      </c>
      <c r="AE17" s="314"/>
      <c r="AF17" s="314"/>
      <c r="AG17" s="314" t="s">
        <v>148</v>
      </c>
      <c r="AH17" s="314"/>
      <c r="AI17" s="314"/>
      <c r="AJ17" s="314"/>
      <c r="AK17" s="333" t="str" cm="1">
        <f t="array" ref="AK17">IF(COUNTA(_xlfn._xlws.FILTER(AA17:AJ17, (AA17:AJ17&lt;&gt;"")*(AA17:AJ17&lt;&gt;0)))&lt;6, "", SUM(SMALL(_xlfn._xlws.FILTER(AA17:AJ17, (AA17:AJ17&lt;&gt;"")*(AA17:AJ17&lt;&gt;0)), {1;2;3;4;5;6})))</f>
        <v/>
      </c>
      <c r="AL17" s="333" t="str">
        <f t="shared" si="1"/>
        <v/>
      </c>
      <c r="AM17" s="314" cm="1">
        <f t="array" ref="AM17">_xlfn.LET( _xlpm.values, _xlfn.HSTACK(H17:R17, U17:X17, AA17:AJ17),  _xlpm.nums, _xlfn._xlws.FILTER(_xlpm.values, ISNUMBER(_xlpm.values)), IF(COUNTA(_xlpm.nums)&lt;8, "", SUM(SMALL(_xlpm.nums, _xlfn.SEQUENCE(8))))
)</f>
        <v>29</v>
      </c>
      <c r="AN17" s="314">
        <f t="shared" si="2"/>
        <v>5</v>
      </c>
      <c r="AO17" s="314" t="str" cm="1">
        <f t="array" ref="AO17">_xlfn.LET( _xlpm.values, _xlfn.HSTACK(H17:R17, U17:X17, AA17:AJ17),  _xlpm.nums, _xlfn._xlws.FILTER(_xlpm.values, ISNUMBER(_xlpm.values)), IF(COUNTA(_xlpm.nums)&lt;10, "", SUM(SMALL(_xlpm.nums, _xlfn.SEQUENCE(10))))
)</f>
        <v/>
      </c>
      <c r="AP17" s="314" t="str">
        <f t="shared" si="3"/>
        <v/>
      </c>
      <c r="AQ17" s="314" t="str" cm="1">
        <f t="array" ref="AQ17">_xlfn.LET( _xlpm.values, _xlfn.HSTACK(H17:R17, U17:X17, AA17:AJ17),  _xlpm.nums, _xlfn._xlws.FILTER(_xlpm.values, ISNUMBER(_xlpm.values)), IF(COUNTA(_xlpm.nums)&lt;11, "", SUM(SMALL(_xlpm.nums, _xlfn.SEQUENCE(11))))
)</f>
        <v/>
      </c>
      <c r="AR17" s="314" t="str">
        <f t="shared" si="4"/>
        <v/>
      </c>
      <c r="AS17" s="314"/>
      <c r="AT17" s="107"/>
    </row>
    <row r="18" spans="1:46" ht="41" customHeight="1" x14ac:dyDescent="0.2">
      <c r="A18" s="243">
        <v>2025</v>
      </c>
      <c r="B18" s="244" t="s">
        <v>245</v>
      </c>
      <c r="C18" s="245" t="s">
        <v>65</v>
      </c>
      <c r="D18" s="246" t="s">
        <v>246</v>
      </c>
      <c r="E18" s="247" t="s">
        <v>248</v>
      </c>
      <c r="F18" s="248" t="s">
        <v>247</v>
      </c>
      <c r="G18" s="249" t="s">
        <v>121</v>
      </c>
      <c r="H18" s="314" t="s">
        <v>148</v>
      </c>
      <c r="I18" s="314" t="s">
        <v>148</v>
      </c>
      <c r="J18" s="314">
        <v>9</v>
      </c>
      <c r="K18" s="314" t="s">
        <v>148</v>
      </c>
      <c r="L18" s="314" t="s">
        <v>148</v>
      </c>
      <c r="M18" s="314" t="s">
        <v>148</v>
      </c>
      <c r="N18" s="314" t="s">
        <v>148</v>
      </c>
      <c r="O18" s="314" t="s">
        <v>148</v>
      </c>
      <c r="P18" s="314" t="s">
        <v>148</v>
      </c>
      <c r="Q18" s="314"/>
      <c r="R18" s="314" t="s">
        <v>148</v>
      </c>
      <c r="S18" s="330" t="str" cm="1">
        <f t="array" ref="S18">IF(COUNT(H18:R18)&lt;6, "", SUM(SMALL(H18:R18, {1;2;3;4;5;6})))</f>
        <v/>
      </c>
      <c r="T18" s="331" t="str">
        <f t="shared" si="0"/>
        <v/>
      </c>
      <c r="U18" s="314"/>
      <c r="V18" s="314" t="s">
        <v>148</v>
      </c>
      <c r="W18" s="314"/>
      <c r="X18" s="314"/>
      <c r="Y18" s="332" t="str" cm="1">
        <f t="array" ref="Y18">IF(COUNT(U18:X18)&lt;3, "", SUM(SMALL(U18:X18, {1;2;3})))</f>
        <v/>
      </c>
      <c r="Z18" s="332" t="str">
        <f t="shared" si="5"/>
        <v/>
      </c>
      <c r="AA18" s="314"/>
      <c r="AB18" s="314" t="s">
        <v>148</v>
      </c>
      <c r="AC18" s="314" t="s">
        <v>148</v>
      </c>
      <c r="AD18" s="314" t="s">
        <v>148</v>
      </c>
      <c r="AE18" s="314"/>
      <c r="AF18" s="314"/>
      <c r="AG18" s="314">
        <v>7</v>
      </c>
      <c r="AH18" s="314"/>
      <c r="AI18" s="314"/>
      <c r="AJ18" s="314"/>
      <c r="AK18" s="333" t="str" cm="1">
        <f t="array" ref="AK18">IF(COUNTA(_xlfn._xlws.FILTER(AA18:AJ18, (AA18:AJ18&lt;&gt;"")*(AA18:AJ18&lt;&gt;0)))&lt;6, "", SUM(SMALL(_xlfn._xlws.FILTER(AA18:AJ18, (AA18:AJ18&lt;&gt;"")*(AA18:AJ18&lt;&gt;0)), {1;2;3;4;5;6})))</f>
        <v/>
      </c>
      <c r="AL18" s="333" t="str">
        <f t="shared" si="1"/>
        <v/>
      </c>
      <c r="AM18" s="314" t="str" cm="1">
        <f t="array" ref="AM18">_xlfn.LET( _xlpm.values, _xlfn.HSTACK(H18:R18, U18:X18, AA18:AJ18),  _xlpm.nums, _xlfn._xlws.FILTER(_xlpm.values, ISNUMBER(_xlpm.values)), IF(COUNTA(_xlpm.nums)&lt;8, "", SUM(SMALL(_xlpm.nums, _xlfn.SEQUENCE(8))))
)</f>
        <v/>
      </c>
      <c r="AN18" s="314" t="str">
        <f t="shared" si="2"/>
        <v/>
      </c>
      <c r="AO18" s="314" t="str" cm="1">
        <f t="array" ref="AO18">_xlfn.LET( _xlpm.values, _xlfn.HSTACK(H18:R18, U18:X18, AA18:AJ18),  _xlpm.nums, _xlfn._xlws.FILTER(_xlpm.values, ISNUMBER(_xlpm.values)), IF(COUNTA(_xlpm.nums)&lt;10, "", SUM(SMALL(_xlpm.nums, _xlfn.SEQUENCE(10))))
)</f>
        <v/>
      </c>
      <c r="AP18" s="314" t="str">
        <f t="shared" si="3"/>
        <v/>
      </c>
      <c r="AQ18" s="314" t="str" cm="1">
        <f t="array" ref="AQ18">_xlfn.LET( _xlpm.values, _xlfn.HSTACK(H18:R18, U18:X18, AA18:AJ18),  _xlpm.nums, _xlfn._xlws.FILTER(_xlpm.values, ISNUMBER(_xlpm.values)), IF(COUNTA(_xlpm.nums)&lt;11, "", SUM(SMALL(_xlpm.nums, _xlfn.SEQUENCE(11))))
)</f>
        <v/>
      </c>
      <c r="AR18" s="314" t="str">
        <f t="shared" si="4"/>
        <v/>
      </c>
      <c r="AS18" s="314"/>
      <c r="AT18" s="103"/>
    </row>
    <row r="19" spans="1:46" ht="20" customHeight="1" x14ac:dyDescent="0.2">
      <c r="A19" s="305"/>
      <c r="B19" s="305"/>
      <c r="C19" s="159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23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</row>
    <row r="20" spans="1:46" x14ac:dyDescent="0.2">
      <c r="C20" s="159"/>
    </row>
    <row r="21" spans="1:46" x14ac:dyDescent="0.2">
      <c r="C21" s="159"/>
    </row>
    <row r="22" spans="1:46" x14ac:dyDescent="0.2">
      <c r="C22" s="159"/>
    </row>
    <row r="23" spans="1:46" x14ac:dyDescent="0.2">
      <c r="C23" s="159"/>
    </row>
    <row r="24" spans="1:46" x14ac:dyDescent="0.2">
      <c r="C24" s="159"/>
    </row>
    <row r="25" spans="1:46" x14ac:dyDescent="0.2">
      <c r="C25" s="159"/>
    </row>
    <row r="26" spans="1:46" x14ac:dyDescent="0.2">
      <c r="C26" s="159"/>
    </row>
    <row r="27" spans="1:46" x14ac:dyDescent="0.2">
      <c r="C27" s="160"/>
    </row>
    <row r="28" spans="1:46" x14ac:dyDescent="0.2">
      <c r="C28" s="159"/>
    </row>
  </sheetData>
  <sortState xmlns:xlrd2="http://schemas.microsoft.com/office/spreadsheetml/2017/richdata2" ref="A4:S17">
    <sortCondition ref="Q4:Q17"/>
  </sortState>
  <phoneticPr fontId="9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2690-A967-034C-8F6F-69F20ABE14EC}">
  <sheetPr>
    <tabColor rgb="FF00B050"/>
  </sheetPr>
  <dimension ref="A1:AJ19"/>
  <sheetViews>
    <sheetView zoomScale="130" zoomScaleNormal="130" workbookViewId="0">
      <pane xSplit="7" ySplit="2" topLeftCell="R3" activePane="bottomRight" state="frozenSplit"/>
      <selection pane="topRight" activeCell="H1" sqref="H1"/>
      <selection pane="bottomLeft" activeCell="A3" sqref="A3"/>
      <selection pane="bottomRight" activeCell="AI4" sqref="AI4"/>
    </sheetView>
  </sheetViews>
  <sheetFormatPr baseColWidth="10" defaultColWidth="10.6640625" defaultRowHeight="15" x14ac:dyDescent="0.2"/>
  <cols>
    <col min="1" max="2" width="10.6640625" style="90"/>
    <col min="3" max="3" width="20.6640625" style="90" customWidth="1"/>
    <col min="4" max="4" width="10.6640625" style="90"/>
    <col min="5" max="5" width="25.83203125" style="90" customWidth="1"/>
    <col min="6" max="7" width="14.5" style="90" customWidth="1"/>
    <col min="8" max="8" width="8" style="91" customWidth="1"/>
    <col min="9" max="9" width="8" style="90" customWidth="1"/>
    <col min="10" max="10" width="8" style="91" customWidth="1"/>
    <col min="11" max="15" width="8" style="90" customWidth="1"/>
    <col min="16" max="16" width="8" style="91" customWidth="1"/>
    <col min="17" max="17" width="8" style="90" customWidth="1"/>
    <col min="18" max="18" width="7.1640625" style="92" customWidth="1"/>
    <col min="19" max="22" width="7.1640625" style="90" customWidth="1"/>
    <col min="23" max="32" width="7.83203125" style="90" customWidth="1"/>
    <col min="33" max="33" width="10.6640625" style="102"/>
    <col min="34" max="34" width="9" style="102" customWidth="1"/>
    <col min="35" max="35" width="10.33203125" style="102" customWidth="1"/>
    <col min="36" max="16384" width="10.6640625" style="90"/>
  </cols>
  <sheetData>
    <row r="1" spans="1:36" ht="32" x14ac:dyDescent="0.2">
      <c r="A1" s="302" t="s">
        <v>244</v>
      </c>
      <c r="B1" s="303"/>
      <c r="C1" s="303"/>
      <c r="D1" s="303"/>
      <c r="E1" s="303"/>
      <c r="F1" s="303"/>
      <c r="G1" s="318"/>
      <c r="H1" s="313" t="s">
        <v>130</v>
      </c>
      <c r="I1" s="307"/>
      <c r="J1" s="313"/>
      <c r="K1" s="307"/>
      <c r="L1" s="307"/>
      <c r="M1" s="307"/>
      <c r="N1" s="307"/>
      <c r="O1" s="307"/>
      <c r="P1" s="307"/>
      <c r="Q1" s="312" t="s">
        <v>138</v>
      </c>
      <c r="R1" s="307"/>
      <c r="S1" s="307"/>
      <c r="T1" s="307"/>
      <c r="U1" s="307"/>
      <c r="V1" s="307"/>
      <c r="W1" s="307"/>
      <c r="X1" s="307"/>
      <c r="Y1" s="319" t="s">
        <v>139</v>
      </c>
      <c r="Z1" s="307"/>
      <c r="AA1" s="307"/>
      <c r="AB1" s="307"/>
      <c r="AC1" s="307"/>
      <c r="AD1" s="307"/>
      <c r="AE1" s="307"/>
      <c r="AF1" s="307"/>
      <c r="AG1" s="312" t="s">
        <v>142</v>
      </c>
      <c r="AH1" s="312" t="s">
        <v>143</v>
      </c>
      <c r="AI1" s="312" t="s">
        <v>15</v>
      </c>
      <c r="AJ1" s="103"/>
    </row>
    <row r="2" spans="1:36" x14ac:dyDescent="0.2">
      <c r="A2" s="307" t="s">
        <v>140</v>
      </c>
      <c r="B2" s="307" t="s">
        <v>4</v>
      </c>
      <c r="C2" s="307" t="s">
        <v>5</v>
      </c>
      <c r="D2" s="307" t="s">
        <v>6</v>
      </c>
      <c r="E2" s="307" t="s">
        <v>7</v>
      </c>
      <c r="F2" s="307" t="s">
        <v>8</v>
      </c>
      <c r="G2" s="307"/>
      <c r="H2" s="308">
        <v>46143</v>
      </c>
      <c r="I2" s="309">
        <v>46147</v>
      </c>
      <c r="J2" s="308">
        <v>46154</v>
      </c>
      <c r="K2" s="309">
        <v>46161</v>
      </c>
      <c r="L2" s="309">
        <v>46168</v>
      </c>
      <c r="M2" s="309">
        <v>46175</v>
      </c>
      <c r="N2" s="309">
        <v>46182</v>
      </c>
      <c r="O2" s="309">
        <v>46189</v>
      </c>
      <c r="P2" s="309">
        <v>46196</v>
      </c>
      <c r="Q2" s="310">
        <v>46200</v>
      </c>
      <c r="R2" s="309">
        <v>46203</v>
      </c>
      <c r="S2" s="309">
        <v>46210</v>
      </c>
      <c r="T2" s="309">
        <v>46217</v>
      </c>
      <c r="U2" s="309">
        <v>46224</v>
      </c>
      <c r="V2" s="309">
        <v>46962</v>
      </c>
      <c r="W2" s="309">
        <v>46238</v>
      </c>
      <c r="X2" s="309">
        <v>46245</v>
      </c>
      <c r="Y2" s="311">
        <v>46250</v>
      </c>
      <c r="Z2" s="309">
        <v>46252</v>
      </c>
      <c r="AA2" s="309">
        <v>46259</v>
      </c>
      <c r="AB2" s="309">
        <v>46266</v>
      </c>
      <c r="AC2" s="309">
        <v>46273</v>
      </c>
      <c r="AD2" s="309">
        <v>46280</v>
      </c>
      <c r="AE2" s="309">
        <v>46287</v>
      </c>
      <c r="AF2" s="309">
        <v>46294</v>
      </c>
      <c r="AG2" s="312"/>
      <c r="AH2" s="313"/>
      <c r="AI2" s="312"/>
      <c r="AJ2" s="103"/>
    </row>
    <row r="3" spans="1:36" s="97" customFormat="1" ht="38" customHeight="1" x14ac:dyDescent="0.15">
      <c r="A3" s="213" t="s">
        <v>236</v>
      </c>
      <c r="B3" s="214" t="s">
        <v>172</v>
      </c>
      <c r="C3" s="215" t="s">
        <v>50</v>
      </c>
      <c r="D3" s="215" t="s">
        <v>186</v>
      </c>
      <c r="E3" s="216" t="s">
        <v>200</v>
      </c>
      <c r="F3" s="216" t="s">
        <v>201</v>
      </c>
      <c r="G3" s="216" t="s">
        <v>120</v>
      </c>
      <c r="H3" s="314" t="s">
        <v>148</v>
      </c>
      <c r="I3" s="314" t="s">
        <v>148</v>
      </c>
      <c r="J3" s="314" t="s">
        <v>148</v>
      </c>
      <c r="K3" s="314" t="s">
        <v>148</v>
      </c>
      <c r="L3" s="314" t="s">
        <v>148</v>
      </c>
      <c r="M3" s="314" t="s">
        <v>148</v>
      </c>
      <c r="N3" s="314" t="s">
        <v>148</v>
      </c>
      <c r="O3" s="314" t="s">
        <v>148</v>
      </c>
      <c r="P3" s="314" t="s">
        <v>148</v>
      </c>
      <c r="Q3" s="314" t="s">
        <v>148</v>
      </c>
      <c r="R3" s="314" t="s">
        <v>148</v>
      </c>
      <c r="S3" s="314" t="s">
        <v>148</v>
      </c>
      <c r="T3" s="314" t="s">
        <v>148</v>
      </c>
      <c r="U3" s="314" t="s">
        <v>148</v>
      </c>
      <c r="V3" s="314" t="s">
        <v>148</v>
      </c>
      <c r="W3" s="314" t="s">
        <v>148</v>
      </c>
      <c r="X3" s="314" t="s">
        <v>148</v>
      </c>
      <c r="Y3" s="314" t="s">
        <v>148</v>
      </c>
      <c r="Z3" s="314" t="s">
        <v>148</v>
      </c>
      <c r="AA3" s="314" t="s">
        <v>148</v>
      </c>
      <c r="AB3" s="314" t="s">
        <v>148</v>
      </c>
      <c r="AC3" s="314" t="s">
        <v>148</v>
      </c>
      <c r="AD3" s="314"/>
      <c r="AE3" s="314"/>
      <c r="AF3" s="314"/>
      <c r="AG3" s="315">
        <f>SUM(H3:AF3) - IF(ISNUMBER(Q3), 1, 0) - IF(ISNUMBER(Y3), 1, 0)</f>
        <v>0</v>
      </c>
      <c r="AH3" s="315">
        <f>SUM(H3:AF3)</f>
        <v>0</v>
      </c>
      <c r="AI3" s="316">
        <f t="shared" ref="AI3:AI16" si="0">IF(ISNUMBER(AH3), _xlfn.RANK.EQ(AH3, AH$3:AH$16, 0), "")</f>
        <v>14</v>
      </c>
      <c r="AJ3" s="107"/>
    </row>
    <row r="4" spans="1:36" s="97" customFormat="1" ht="38" customHeight="1" x14ac:dyDescent="0.15">
      <c r="A4" s="225" t="s">
        <v>230</v>
      </c>
      <c r="B4" s="214" t="s">
        <v>173</v>
      </c>
      <c r="C4" s="226" t="s">
        <v>126</v>
      </c>
      <c r="D4" s="227" t="s">
        <v>226</v>
      </c>
      <c r="E4" s="216" t="s">
        <v>202</v>
      </c>
      <c r="F4" s="216" t="s">
        <v>203</v>
      </c>
      <c r="G4" s="216" t="s">
        <v>170</v>
      </c>
      <c r="H4" s="314">
        <v>1</v>
      </c>
      <c r="I4" s="314">
        <v>1</v>
      </c>
      <c r="J4" s="314">
        <v>1</v>
      </c>
      <c r="K4" s="314">
        <v>1</v>
      </c>
      <c r="L4" s="314">
        <v>1</v>
      </c>
      <c r="M4" s="314">
        <v>1</v>
      </c>
      <c r="N4" s="314">
        <v>1</v>
      </c>
      <c r="O4" s="314">
        <v>1</v>
      </c>
      <c r="P4" s="314">
        <v>1</v>
      </c>
      <c r="Q4" s="314">
        <v>1</v>
      </c>
      <c r="R4" s="314">
        <v>1</v>
      </c>
      <c r="S4" s="314">
        <v>1</v>
      </c>
      <c r="T4" s="314">
        <v>1</v>
      </c>
      <c r="U4" s="314">
        <v>1</v>
      </c>
      <c r="V4" s="314">
        <v>1</v>
      </c>
      <c r="W4" s="314">
        <v>1</v>
      </c>
      <c r="X4" s="314">
        <v>1</v>
      </c>
      <c r="Y4" s="314">
        <v>1</v>
      </c>
      <c r="Z4" s="314">
        <v>1</v>
      </c>
      <c r="AA4" s="314">
        <v>1</v>
      </c>
      <c r="AB4" s="314">
        <v>1</v>
      </c>
      <c r="AC4" s="314">
        <v>1</v>
      </c>
      <c r="AD4" s="314"/>
      <c r="AE4" s="314"/>
      <c r="AF4" s="314"/>
      <c r="AG4" s="315">
        <f t="shared" ref="AG4:AG16" si="1">SUM(H4:AF4) - IF(ISNUMBER(Q4), 1, 0) - IF(ISNUMBER(Y4), 1, 0)</f>
        <v>20</v>
      </c>
      <c r="AH4" s="315">
        <f t="shared" ref="AH4:AH16" si="2">SUM(H4:AF4)</f>
        <v>22</v>
      </c>
      <c r="AI4" s="316">
        <f t="shared" si="0"/>
        <v>1</v>
      </c>
      <c r="AJ4" s="107"/>
    </row>
    <row r="5" spans="1:36" s="97" customFormat="1" ht="38" customHeight="1" x14ac:dyDescent="0.15">
      <c r="A5" s="225" t="s">
        <v>230</v>
      </c>
      <c r="B5" s="214" t="s">
        <v>174</v>
      </c>
      <c r="C5" s="229" t="s">
        <v>227</v>
      </c>
      <c r="D5" s="229" t="s">
        <v>228</v>
      </c>
      <c r="E5" s="216" t="s">
        <v>202</v>
      </c>
      <c r="F5" s="216">
        <v>36.700000000000003</v>
      </c>
      <c r="G5" s="216" t="s">
        <v>220</v>
      </c>
      <c r="H5" s="314">
        <v>1</v>
      </c>
      <c r="I5" s="314">
        <v>1</v>
      </c>
      <c r="J5" s="314">
        <v>1</v>
      </c>
      <c r="K5" s="314">
        <v>1</v>
      </c>
      <c r="L5" s="314">
        <v>1</v>
      </c>
      <c r="M5" s="314">
        <v>1</v>
      </c>
      <c r="N5" s="314">
        <v>1</v>
      </c>
      <c r="O5" s="314">
        <v>1</v>
      </c>
      <c r="P5" s="314">
        <v>1</v>
      </c>
      <c r="Q5" s="314">
        <v>1</v>
      </c>
      <c r="R5" s="314">
        <v>1</v>
      </c>
      <c r="S5" s="314">
        <v>1</v>
      </c>
      <c r="T5" s="314">
        <v>1</v>
      </c>
      <c r="U5" s="314" t="s">
        <v>148</v>
      </c>
      <c r="V5" s="314">
        <v>1</v>
      </c>
      <c r="W5" s="314">
        <v>1</v>
      </c>
      <c r="X5" s="314">
        <v>1</v>
      </c>
      <c r="Y5" s="314">
        <v>1</v>
      </c>
      <c r="Z5" s="314">
        <v>1</v>
      </c>
      <c r="AA5" s="314">
        <v>1</v>
      </c>
      <c r="AB5" s="314">
        <v>1</v>
      </c>
      <c r="AC5" s="314">
        <v>1</v>
      </c>
      <c r="AD5" s="314"/>
      <c r="AE5" s="314"/>
      <c r="AF5" s="314"/>
      <c r="AG5" s="315">
        <f t="shared" si="1"/>
        <v>19</v>
      </c>
      <c r="AH5" s="315">
        <f t="shared" si="2"/>
        <v>21</v>
      </c>
      <c r="AI5" s="316">
        <f t="shared" si="0"/>
        <v>2</v>
      </c>
      <c r="AJ5" s="107"/>
    </row>
    <row r="6" spans="1:36" s="97" customFormat="1" ht="38" customHeight="1" x14ac:dyDescent="0.15">
      <c r="A6" s="213" t="s">
        <v>236</v>
      </c>
      <c r="B6" s="214" t="s">
        <v>175</v>
      </c>
      <c r="C6" s="230" t="s">
        <v>123</v>
      </c>
      <c r="D6" s="231" t="s">
        <v>229</v>
      </c>
      <c r="E6" s="216" t="s">
        <v>204</v>
      </c>
      <c r="F6" s="216" t="s">
        <v>205</v>
      </c>
      <c r="G6" s="216" t="s">
        <v>87</v>
      </c>
      <c r="H6" s="314" t="s">
        <v>148</v>
      </c>
      <c r="I6" s="314" t="s">
        <v>148</v>
      </c>
      <c r="J6" s="314" t="s">
        <v>148</v>
      </c>
      <c r="K6" s="314">
        <v>1</v>
      </c>
      <c r="L6" s="314" t="s">
        <v>148</v>
      </c>
      <c r="M6" s="314" t="s">
        <v>148</v>
      </c>
      <c r="N6" s="314" t="s">
        <v>148</v>
      </c>
      <c r="O6" s="314" t="s">
        <v>148</v>
      </c>
      <c r="P6" s="314" t="s">
        <v>148</v>
      </c>
      <c r="Q6" s="314"/>
      <c r="R6" s="314" t="s">
        <v>148</v>
      </c>
      <c r="S6" s="314" t="s">
        <v>148</v>
      </c>
      <c r="T6" s="314" t="s">
        <v>148</v>
      </c>
      <c r="U6" s="314" t="s">
        <v>148</v>
      </c>
      <c r="V6" s="314" t="s">
        <v>148</v>
      </c>
      <c r="W6" s="314" t="s">
        <v>148</v>
      </c>
      <c r="X6" s="314">
        <v>1</v>
      </c>
      <c r="Y6" s="314" t="s">
        <v>148</v>
      </c>
      <c r="Z6" s="314">
        <v>1</v>
      </c>
      <c r="AA6" s="314" t="s">
        <v>148</v>
      </c>
      <c r="AB6" s="314">
        <v>1</v>
      </c>
      <c r="AC6" s="314">
        <v>1</v>
      </c>
      <c r="AD6" s="314"/>
      <c r="AE6" s="314"/>
      <c r="AF6" s="314"/>
      <c r="AG6" s="315">
        <f t="shared" si="1"/>
        <v>5</v>
      </c>
      <c r="AH6" s="315">
        <f t="shared" si="2"/>
        <v>5</v>
      </c>
      <c r="AI6" s="316">
        <f t="shared" si="0"/>
        <v>12</v>
      </c>
      <c r="AJ6" s="107"/>
    </row>
    <row r="7" spans="1:36" s="97" customFormat="1" ht="38" customHeight="1" x14ac:dyDescent="0.15">
      <c r="A7" s="235" t="s">
        <v>230</v>
      </c>
      <c r="B7" s="214" t="s">
        <v>176</v>
      </c>
      <c r="C7" s="233" t="s">
        <v>250</v>
      </c>
      <c r="D7" s="233" t="s">
        <v>224</v>
      </c>
      <c r="E7" s="216" t="s">
        <v>206</v>
      </c>
      <c r="F7" s="216" t="s">
        <v>207</v>
      </c>
      <c r="G7" s="216" t="s">
        <v>221</v>
      </c>
      <c r="H7" s="314">
        <v>1</v>
      </c>
      <c r="I7" s="314">
        <v>1</v>
      </c>
      <c r="J7" s="314">
        <v>1</v>
      </c>
      <c r="K7" s="314">
        <v>1</v>
      </c>
      <c r="L7" s="314" t="s">
        <v>148</v>
      </c>
      <c r="M7" s="314">
        <v>1</v>
      </c>
      <c r="N7" s="314" t="s">
        <v>148</v>
      </c>
      <c r="O7" s="314">
        <v>1</v>
      </c>
      <c r="P7" s="314">
        <v>1</v>
      </c>
      <c r="Q7" s="314"/>
      <c r="R7" s="314">
        <v>1</v>
      </c>
      <c r="S7" s="314">
        <v>1</v>
      </c>
      <c r="T7" s="314" t="s">
        <v>148</v>
      </c>
      <c r="U7" s="314" t="s">
        <v>148</v>
      </c>
      <c r="V7" s="314" t="s">
        <v>148</v>
      </c>
      <c r="W7" s="314" t="s">
        <v>148</v>
      </c>
      <c r="X7" s="314" t="s">
        <v>148</v>
      </c>
      <c r="Y7" s="314" t="s">
        <v>148</v>
      </c>
      <c r="Z7" s="314">
        <v>1</v>
      </c>
      <c r="AA7" s="314">
        <v>1</v>
      </c>
      <c r="AB7" s="314">
        <v>1</v>
      </c>
      <c r="AC7" s="314">
        <v>1</v>
      </c>
      <c r="AD7" s="314"/>
      <c r="AE7" s="314"/>
      <c r="AF7" s="314"/>
      <c r="AG7" s="315">
        <f t="shared" si="1"/>
        <v>13</v>
      </c>
      <c r="AH7" s="315">
        <f t="shared" si="2"/>
        <v>13</v>
      </c>
      <c r="AI7" s="316">
        <f t="shared" si="0"/>
        <v>4</v>
      </c>
      <c r="AJ7" s="107"/>
    </row>
    <row r="8" spans="1:36" s="97" customFormat="1" ht="38" customHeight="1" x14ac:dyDescent="0.15">
      <c r="A8" s="235" t="s">
        <v>230</v>
      </c>
      <c r="B8" s="214" t="s">
        <v>177</v>
      </c>
      <c r="C8" s="226" t="s">
        <v>127</v>
      </c>
      <c r="D8" s="227" t="s">
        <v>225</v>
      </c>
      <c r="E8" s="216" t="s">
        <v>202</v>
      </c>
      <c r="F8" s="216" t="s">
        <v>203</v>
      </c>
      <c r="G8" s="216" t="s">
        <v>162</v>
      </c>
      <c r="H8" s="314">
        <v>1</v>
      </c>
      <c r="I8" s="314">
        <v>1</v>
      </c>
      <c r="J8" s="314">
        <v>1</v>
      </c>
      <c r="K8" s="314">
        <v>1</v>
      </c>
      <c r="L8" s="314">
        <v>1</v>
      </c>
      <c r="M8" s="314">
        <v>1</v>
      </c>
      <c r="N8" s="314">
        <v>1</v>
      </c>
      <c r="O8" s="314" t="s">
        <v>148</v>
      </c>
      <c r="P8" s="314">
        <v>1</v>
      </c>
      <c r="Q8" s="314"/>
      <c r="R8" s="314" t="s">
        <v>148</v>
      </c>
      <c r="S8" s="314">
        <v>1</v>
      </c>
      <c r="T8" s="314">
        <v>1</v>
      </c>
      <c r="U8" s="314">
        <v>1</v>
      </c>
      <c r="V8" s="314">
        <v>1</v>
      </c>
      <c r="W8" s="314">
        <v>1</v>
      </c>
      <c r="X8" s="314">
        <v>1</v>
      </c>
      <c r="Y8" s="314">
        <v>1</v>
      </c>
      <c r="Z8" s="314">
        <v>1</v>
      </c>
      <c r="AA8" s="314" t="s">
        <v>148</v>
      </c>
      <c r="AB8" s="314">
        <v>1</v>
      </c>
      <c r="AC8" s="314" t="s">
        <v>148</v>
      </c>
      <c r="AD8" s="314"/>
      <c r="AE8" s="314"/>
      <c r="AF8" s="314"/>
      <c r="AG8" s="315">
        <f t="shared" si="1"/>
        <v>16</v>
      </c>
      <c r="AH8" s="315">
        <f t="shared" si="2"/>
        <v>17</v>
      </c>
      <c r="AI8" s="316">
        <f t="shared" si="0"/>
        <v>3</v>
      </c>
      <c r="AJ8" s="107"/>
    </row>
    <row r="9" spans="1:36" s="97" customFormat="1" ht="38" customHeight="1" x14ac:dyDescent="0.15">
      <c r="A9" s="235" t="s">
        <v>230</v>
      </c>
      <c r="B9" s="214" t="s">
        <v>178</v>
      </c>
      <c r="C9" s="215" t="s">
        <v>28</v>
      </c>
      <c r="D9" s="215" t="s">
        <v>187</v>
      </c>
      <c r="E9" s="216" t="s">
        <v>208</v>
      </c>
      <c r="F9" s="216" t="s">
        <v>209</v>
      </c>
      <c r="G9" s="216" t="s">
        <v>222</v>
      </c>
      <c r="H9" s="314">
        <v>1</v>
      </c>
      <c r="I9" s="314">
        <v>1</v>
      </c>
      <c r="J9" s="314">
        <v>1</v>
      </c>
      <c r="K9" s="314" t="s">
        <v>148</v>
      </c>
      <c r="L9" s="314">
        <v>1</v>
      </c>
      <c r="M9" s="314">
        <v>1</v>
      </c>
      <c r="N9" s="314">
        <v>1</v>
      </c>
      <c r="O9" s="314" t="s">
        <v>148</v>
      </c>
      <c r="P9" s="314" t="s">
        <v>148</v>
      </c>
      <c r="Q9" s="314"/>
      <c r="R9" s="314">
        <v>1</v>
      </c>
      <c r="S9" s="314"/>
      <c r="T9" s="314" t="s">
        <v>148</v>
      </c>
      <c r="U9" s="314" t="s">
        <v>148</v>
      </c>
      <c r="V9" s="314">
        <v>1</v>
      </c>
      <c r="W9" s="314">
        <v>1</v>
      </c>
      <c r="X9" s="314" t="s">
        <v>148</v>
      </c>
      <c r="Y9" s="314" t="s">
        <v>148</v>
      </c>
      <c r="Z9" s="314">
        <v>1</v>
      </c>
      <c r="AA9" s="314" t="s">
        <v>148</v>
      </c>
      <c r="AB9" s="314">
        <v>1</v>
      </c>
      <c r="AC9" s="314">
        <v>1</v>
      </c>
      <c r="AD9" s="314"/>
      <c r="AE9" s="314"/>
      <c r="AF9" s="314"/>
      <c r="AG9" s="315">
        <f t="shared" si="1"/>
        <v>12</v>
      </c>
      <c r="AH9" s="315">
        <f t="shared" si="2"/>
        <v>12</v>
      </c>
      <c r="AI9" s="316">
        <f t="shared" si="0"/>
        <v>6</v>
      </c>
      <c r="AJ9" s="107"/>
    </row>
    <row r="10" spans="1:36" s="97" customFormat="1" ht="38" customHeight="1" x14ac:dyDescent="0.15">
      <c r="A10" s="235" t="s">
        <v>230</v>
      </c>
      <c r="B10" s="214" t="s">
        <v>179</v>
      </c>
      <c r="C10" s="230" t="s">
        <v>149</v>
      </c>
      <c r="D10" s="215" t="s">
        <v>188</v>
      </c>
      <c r="E10" s="216" t="s">
        <v>210</v>
      </c>
      <c r="F10" s="216" t="s">
        <v>211</v>
      </c>
      <c r="G10" s="216" t="s">
        <v>150</v>
      </c>
      <c r="H10" s="314">
        <v>1</v>
      </c>
      <c r="I10" s="314">
        <v>1</v>
      </c>
      <c r="J10" s="314">
        <v>1</v>
      </c>
      <c r="K10" s="314">
        <v>1</v>
      </c>
      <c r="L10" s="314">
        <v>1</v>
      </c>
      <c r="M10" s="314">
        <v>1</v>
      </c>
      <c r="N10" s="314" t="s">
        <v>148</v>
      </c>
      <c r="O10" s="314">
        <v>1</v>
      </c>
      <c r="P10" s="314">
        <v>1</v>
      </c>
      <c r="Q10" s="314"/>
      <c r="R10" s="314">
        <v>1</v>
      </c>
      <c r="S10" s="314"/>
      <c r="T10" s="314" t="s">
        <v>148</v>
      </c>
      <c r="U10" s="314" t="s">
        <v>148</v>
      </c>
      <c r="V10" s="314" t="s">
        <v>148</v>
      </c>
      <c r="W10" s="314">
        <v>1</v>
      </c>
      <c r="X10" s="314">
        <v>1</v>
      </c>
      <c r="Y10" s="314" t="s">
        <v>148</v>
      </c>
      <c r="Z10" s="314">
        <v>1</v>
      </c>
      <c r="AA10" s="314" t="s">
        <v>148</v>
      </c>
      <c r="AB10" s="314">
        <v>1</v>
      </c>
      <c r="AC10" s="314" t="s">
        <v>148</v>
      </c>
      <c r="AD10" s="314"/>
      <c r="AE10" s="314"/>
      <c r="AF10" s="314"/>
      <c r="AG10" s="315">
        <f t="shared" si="1"/>
        <v>13</v>
      </c>
      <c r="AH10" s="315">
        <f t="shared" si="2"/>
        <v>13</v>
      </c>
      <c r="AI10" s="316">
        <f t="shared" si="0"/>
        <v>4</v>
      </c>
      <c r="AJ10" s="107"/>
    </row>
    <row r="11" spans="1:36" s="97" customFormat="1" ht="38" customHeight="1" x14ac:dyDescent="0.15">
      <c r="A11" s="213" t="s">
        <v>236</v>
      </c>
      <c r="B11" s="214" t="s">
        <v>180</v>
      </c>
      <c r="C11" s="215" t="s">
        <v>189</v>
      </c>
      <c r="D11" s="215" t="s">
        <v>190</v>
      </c>
      <c r="E11" s="216"/>
      <c r="F11" s="216" t="s">
        <v>212</v>
      </c>
      <c r="G11" s="216" t="s">
        <v>129</v>
      </c>
      <c r="H11" s="314" t="s">
        <v>148</v>
      </c>
      <c r="I11" s="314" t="s">
        <v>148</v>
      </c>
      <c r="J11" s="314">
        <v>1</v>
      </c>
      <c r="K11" s="314">
        <v>1</v>
      </c>
      <c r="L11" s="314">
        <v>1</v>
      </c>
      <c r="M11" s="314">
        <v>1</v>
      </c>
      <c r="N11" s="314" t="s">
        <v>148</v>
      </c>
      <c r="O11" s="314">
        <v>1</v>
      </c>
      <c r="P11" s="314">
        <v>1</v>
      </c>
      <c r="Q11" s="314"/>
      <c r="R11" s="314" t="s">
        <v>148</v>
      </c>
      <c r="S11" s="314"/>
      <c r="T11" s="314">
        <v>1</v>
      </c>
      <c r="U11" s="314" t="s">
        <v>148</v>
      </c>
      <c r="V11" s="314">
        <v>1</v>
      </c>
      <c r="W11" s="314" t="s">
        <v>148</v>
      </c>
      <c r="X11" s="314" t="s">
        <v>148</v>
      </c>
      <c r="Y11" s="314" t="s">
        <v>148</v>
      </c>
      <c r="Z11" s="314" t="s">
        <v>148</v>
      </c>
      <c r="AA11" s="314" t="s">
        <v>148</v>
      </c>
      <c r="AB11" s="314" t="s">
        <v>148</v>
      </c>
      <c r="AC11" s="314">
        <v>1</v>
      </c>
      <c r="AD11" s="314"/>
      <c r="AE11" s="314"/>
      <c r="AF11" s="314"/>
      <c r="AG11" s="315">
        <f t="shared" si="1"/>
        <v>9</v>
      </c>
      <c r="AH11" s="315">
        <f t="shared" si="2"/>
        <v>9</v>
      </c>
      <c r="AI11" s="316">
        <f t="shared" si="0"/>
        <v>10</v>
      </c>
      <c r="AJ11" s="107"/>
    </row>
    <row r="12" spans="1:36" s="97" customFormat="1" ht="38" customHeight="1" x14ac:dyDescent="0.15">
      <c r="A12" s="235" t="s">
        <v>230</v>
      </c>
      <c r="B12" s="214" t="s">
        <v>181</v>
      </c>
      <c r="C12" s="215" t="s">
        <v>76</v>
      </c>
      <c r="D12" s="215" t="s">
        <v>191</v>
      </c>
      <c r="E12" s="216" t="s">
        <v>206</v>
      </c>
      <c r="F12" s="216" t="s">
        <v>213</v>
      </c>
      <c r="G12" s="216" t="s">
        <v>97</v>
      </c>
      <c r="H12" s="314" t="s">
        <v>148</v>
      </c>
      <c r="I12" s="314">
        <v>1</v>
      </c>
      <c r="J12" s="314">
        <v>1</v>
      </c>
      <c r="K12" s="314">
        <v>1</v>
      </c>
      <c r="L12" s="314">
        <v>1</v>
      </c>
      <c r="M12" s="314" t="s">
        <v>148</v>
      </c>
      <c r="N12" s="314">
        <v>1</v>
      </c>
      <c r="O12" s="314" t="s">
        <v>148</v>
      </c>
      <c r="P12" s="314">
        <v>1</v>
      </c>
      <c r="Q12" s="314"/>
      <c r="R12" s="314" t="s">
        <v>148</v>
      </c>
      <c r="S12" s="314"/>
      <c r="T12" s="314" t="s">
        <v>148</v>
      </c>
      <c r="U12" s="314" t="s">
        <v>148</v>
      </c>
      <c r="V12" s="314" t="s">
        <v>148</v>
      </c>
      <c r="W12" s="314" t="s">
        <v>148</v>
      </c>
      <c r="X12" s="314">
        <v>1</v>
      </c>
      <c r="Y12" s="314" t="s">
        <v>148</v>
      </c>
      <c r="Z12" s="314">
        <v>1</v>
      </c>
      <c r="AA12" s="314">
        <v>1</v>
      </c>
      <c r="AB12" s="314">
        <v>1</v>
      </c>
      <c r="AC12" s="314">
        <v>1</v>
      </c>
      <c r="AD12" s="314"/>
      <c r="AE12" s="314"/>
      <c r="AF12" s="314"/>
      <c r="AG12" s="315">
        <f t="shared" si="1"/>
        <v>11</v>
      </c>
      <c r="AH12" s="315">
        <f t="shared" si="2"/>
        <v>11</v>
      </c>
      <c r="AI12" s="316">
        <f t="shared" si="0"/>
        <v>7</v>
      </c>
      <c r="AJ12" s="107"/>
    </row>
    <row r="13" spans="1:36" s="97" customFormat="1" ht="38" customHeight="1" x14ac:dyDescent="0.15">
      <c r="A13" s="237" t="s">
        <v>237</v>
      </c>
      <c r="B13" s="214" t="s">
        <v>182</v>
      </c>
      <c r="C13" s="215" t="s">
        <v>31</v>
      </c>
      <c r="D13" s="238" t="s">
        <v>192</v>
      </c>
      <c r="E13" s="216" t="s">
        <v>214</v>
      </c>
      <c r="F13" s="216" t="s">
        <v>215</v>
      </c>
      <c r="G13" s="216" t="s">
        <v>33</v>
      </c>
      <c r="H13" s="314" t="s">
        <v>148</v>
      </c>
      <c r="I13" s="314" t="s">
        <v>148</v>
      </c>
      <c r="J13" s="314">
        <v>1</v>
      </c>
      <c r="K13" s="314">
        <v>1</v>
      </c>
      <c r="L13" s="314">
        <v>1</v>
      </c>
      <c r="M13" s="314" t="s">
        <v>148</v>
      </c>
      <c r="N13" s="314" t="s">
        <v>148</v>
      </c>
      <c r="O13" s="314">
        <v>1</v>
      </c>
      <c r="P13" s="314" t="s">
        <v>148</v>
      </c>
      <c r="Q13" s="314"/>
      <c r="R13" s="314" t="s">
        <v>148</v>
      </c>
      <c r="S13" s="314"/>
      <c r="T13" s="314" t="s">
        <v>148</v>
      </c>
      <c r="U13" s="314" t="s">
        <v>148</v>
      </c>
      <c r="V13" s="314" t="s">
        <v>148</v>
      </c>
      <c r="W13" s="314" t="s">
        <v>148</v>
      </c>
      <c r="X13" s="314" t="s">
        <v>148</v>
      </c>
      <c r="Y13" s="314" t="s">
        <v>148</v>
      </c>
      <c r="Z13" s="314">
        <v>1</v>
      </c>
      <c r="AA13" s="314">
        <v>1</v>
      </c>
      <c r="AB13" s="314">
        <v>1</v>
      </c>
      <c r="AC13" s="314" t="s">
        <v>148</v>
      </c>
      <c r="AD13" s="314"/>
      <c r="AE13" s="314"/>
      <c r="AF13" s="314"/>
      <c r="AG13" s="315">
        <f t="shared" si="1"/>
        <v>7</v>
      </c>
      <c r="AH13" s="315">
        <f t="shared" si="2"/>
        <v>7</v>
      </c>
      <c r="AI13" s="316">
        <f t="shared" si="0"/>
        <v>11</v>
      </c>
      <c r="AJ13" s="107"/>
    </row>
    <row r="14" spans="1:36" s="97" customFormat="1" ht="38" customHeight="1" x14ac:dyDescent="0.15">
      <c r="A14" s="235" t="s">
        <v>230</v>
      </c>
      <c r="B14" s="214" t="s">
        <v>183</v>
      </c>
      <c r="C14" s="238" t="s">
        <v>193</v>
      </c>
      <c r="D14" s="238" t="s">
        <v>194</v>
      </c>
      <c r="E14" s="216" t="s">
        <v>204</v>
      </c>
      <c r="F14" s="216" t="s">
        <v>216</v>
      </c>
      <c r="G14" s="216" t="s">
        <v>36</v>
      </c>
      <c r="H14" s="314">
        <v>1</v>
      </c>
      <c r="I14" s="314">
        <v>1</v>
      </c>
      <c r="J14" s="314" t="s">
        <v>148</v>
      </c>
      <c r="K14" s="314">
        <v>1</v>
      </c>
      <c r="L14" s="314">
        <v>1</v>
      </c>
      <c r="M14" s="314" t="s">
        <v>148</v>
      </c>
      <c r="N14" s="314" t="s">
        <v>148</v>
      </c>
      <c r="O14" s="314" t="s">
        <v>148</v>
      </c>
      <c r="P14" s="314" t="s">
        <v>148</v>
      </c>
      <c r="Q14" s="314"/>
      <c r="R14" s="314" t="s">
        <v>148</v>
      </c>
      <c r="S14" s="314"/>
      <c r="T14" s="314">
        <v>1</v>
      </c>
      <c r="U14" s="314">
        <v>1</v>
      </c>
      <c r="V14" s="314">
        <v>1</v>
      </c>
      <c r="W14" s="314">
        <v>1</v>
      </c>
      <c r="X14" s="314">
        <v>1</v>
      </c>
      <c r="Y14" s="314" t="s">
        <v>148</v>
      </c>
      <c r="Z14" s="314" t="s">
        <v>148</v>
      </c>
      <c r="AA14" s="314"/>
      <c r="AB14" s="314">
        <v>1</v>
      </c>
      <c r="AC14" s="314" t="s">
        <v>148</v>
      </c>
      <c r="AD14" s="314"/>
      <c r="AE14" s="314"/>
      <c r="AF14" s="314"/>
      <c r="AG14" s="315">
        <f t="shared" si="1"/>
        <v>10</v>
      </c>
      <c r="AH14" s="315">
        <f t="shared" si="2"/>
        <v>10</v>
      </c>
      <c r="AI14" s="316">
        <f t="shared" si="0"/>
        <v>8</v>
      </c>
      <c r="AJ14" s="107"/>
    </row>
    <row r="15" spans="1:36" s="97" customFormat="1" ht="38" customHeight="1" x14ac:dyDescent="0.2">
      <c r="A15" s="213" t="s">
        <v>236</v>
      </c>
      <c r="B15" s="214" t="s">
        <v>184</v>
      </c>
      <c r="C15" s="215" t="s">
        <v>70</v>
      </c>
      <c r="D15" s="215" t="s">
        <v>195</v>
      </c>
      <c r="E15" s="216" t="s">
        <v>202</v>
      </c>
      <c r="F15" s="216" t="s">
        <v>217</v>
      </c>
      <c r="G15" s="241" t="s">
        <v>133</v>
      </c>
      <c r="H15" s="314">
        <v>1</v>
      </c>
      <c r="I15" s="317" t="s">
        <v>148</v>
      </c>
      <c r="J15" s="314">
        <v>1</v>
      </c>
      <c r="K15" s="317" t="s">
        <v>148</v>
      </c>
      <c r="L15" s="317" t="s">
        <v>148</v>
      </c>
      <c r="M15" s="317" t="s">
        <v>148</v>
      </c>
      <c r="N15" s="317" t="s">
        <v>148</v>
      </c>
      <c r="O15" s="317" t="s">
        <v>148</v>
      </c>
      <c r="P15" s="317" t="s">
        <v>148</v>
      </c>
      <c r="Q15" s="317"/>
      <c r="R15" s="314" t="s">
        <v>148</v>
      </c>
      <c r="S15" s="314"/>
      <c r="T15" s="314" t="s">
        <v>148</v>
      </c>
      <c r="U15" s="314"/>
      <c r="V15" s="314"/>
      <c r="W15" s="314"/>
      <c r="X15" s="314" t="s">
        <v>148</v>
      </c>
      <c r="Y15" s="314" t="s">
        <v>148</v>
      </c>
      <c r="Z15" s="314" t="s">
        <v>148</v>
      </c>
      <c r="AA15" s="314"/>
      <c r="AB15" s="314"/>
      <c r="AC15" s="314" t="s">
        <v>148</v>
      </c>
      <c r="AD15" s="314"/>
      <c r="AE15" s="314"/>
      <c r="AF15" s="314"/>
      <c r="AG15" s="315">
        <f t="shared" si="1"/>
        <v>2</v>
      </c>
      <c r="AH15" s="315">
        <f t="shared" si="2"/>
        <v>2</v>
      </c>
      <c r="AI15" s="316">
        <f t="shared" si="0"/>
        <v>13</v>
      </c>
      <c r="AJ15" s="107"/>
    </row>
    <row r="16" spans="1:36" s="97" customFormat="1" ht="38" customHeight="1" x14ac:dyDescent="0.2">
      <c r="A16" s="235" t="s">
        <v>230</v>
      </c>
      <c r="B16" s="214" t="s">
        <v>185</v>
      </c>
      <c r="C16" s="215" t="s">
        <v>196</v>
      </c>
      <c r="D16" s="215" t="s">
        <v>197</v>
      </c>
      <c r="E16" s="216" t="s">
        <v>218</v>
      </c>
      <c r="F16" s="216" t="s">
        <v>219</v>
      </c>
      <c r="G16" s="216" t="s">
        <v>223</v>
      </c>
      <c r="H16" s="317" t="s">
        <v>148</v>
      </c>
      <c r="I16" s="317" t="s">
        <v>148</v>
      </c>
      <c r="J16" s="314" t="s">
        <v>148</v>
      </c>
      <c r="K16" s="314">
        <v>1</v>
      </c>
      <c r="L16" s="314">
        <v>1</v>
      </c>
      <c r="M16" s="314">
        <v>1</v>
      </c>
      <c r="N16" s="314">
        <v>1</v>
      </c>
      <c r="O16" s="314">
        <v>1</v>
      </c>
      <c r="P16" s="314">
        <v>1</v>
      </c>
      <c r="Q16" s="314"/>
      <c r="R16" s="314">
        <v>1</v>
      </c>
      <c r="S16" s="314"/>
      <c r="T16" s="314" t="s">
        <v>148</v>
      </c>
      <c r="U16" s="314"/>
      <c r="V16" s="314"/>
      <c r="W16" s="314"/>
      <c r="X16" s="314">
        <v>1</v>
      </c>
      <c r="Y16" s="314">
        <v>1</v>
      </c>
      <c r="Z16" s="314">
        <v>1</v>
      </c>
      <c r="AA16" s="314"/>
      <c r="AB16" s="314"/>
      <c r="AC16" s="314" t="s">
        <v>148</v>
      </c>
      <c r="AD16" s="314"/>
      <c r="AE16" s="314"/>
      <c r="AF16" s="314"/>
      <c r="AG16" s="315">
        <f t="shared" si="1"/>
        <v>9</v>
      </c>
      <c r="AH16" s="315">
        <f t="shared" si="2"/>
        <v>10</v>
      </c>
      <c r="AI16" s="316">
        <f t="shared" si="0"/>
        <v>8</v>
      </c>
      <c r="AJ16" s="107"/>
    </row>
    <row r="17" spans="1:36" ht="38" customHeight="1" x14ac:dyDescent="0.2">
      <c r="A17" s="243">
        <v>2025</v>
      </c>
      <c r="B17" s="244" t="s">
        <v>245</v>
      </c>
      <c r="C17" s="245" t="s">
        <v>65</v>
      </c>
      <c r="D17" s="246" t="s">
        <v>246</v>
      </c>
      <c r="E17" s="247" t="s">
        <v>248</v>
      </c>
      <c r="F17" s="248" t="s">
        <v>247</v>
      </c>
      <c r="G17" s="249" t="s">
        <v>121</v>
      </c>
      <c r="H17" s="317" t="s">
        <v>148</v>
      </c>
      <c r="I17" s="317" t="s">
        <v>148</v>
      </c>
      <c r="J17" s="314">
        <v>1</v>
      </c>
      <c r="K17" s="314" t="s">
        <v>148</v>
      </c>
      <c r="L17" s="314" t="s">
        <v>148</v>
      </c>
      <c r="M17" s="314" t="s">
        <v>148</v>
      </c>
      <c r="N17" s="314" t="s">
        <v>148</v>
      </c>
      <c r="O17" s="314" t="s">
        <v>148</v>
      </c>
      <c r="P17" s="314" t="s">
        <v>148</v>
      </c>
      <c r="Q17" s="314"/>
      <c r="R17" s="314" t="s">
        <v>148</v>
      </c>
      <c r="S17" s="314"/>
      <c r="T17" s="314" t="s">
        <v>148</v>
      </c>
      <c r="U17" s="314"/>
      <c r="V17" s="314"/>
      <c r="W17" s="314"/>
      <c r="X17" s="314" t="s">
        <v>148</v>
      </c>
      <c r="Y17" s="314" t="s">
        <v>148</v>
      </c>
      <c r="Z17" s="314" t="s">
        <v>148</v>
      </c>
      <c r="AA17" s="314"/>
      <c r="AB17" s="314"/>
      <c r="AC17" s="314">
        <v>1</v>
      </c>
      <c r="AD17" s="314"/>
      <c r="AE17" s="314"/>
      <c r="AF17" s="314"/>
      <c r="AG17" s="315"/>
      <c r="AH17" s="315"/>
      <c r="AI17" s="315"/>
      <c r="AJ17" s="103"/>
    </row>
    <row r="18" spans="1:36" ht="24" customHeight="1" x14ac:dyDescent="0.2">
      <c r="A18" s="305"/>
      <c r="B18" s="305"/>
      <c r="C18" s="305"/>
      <c r="D18" s="305"/>
      <c r="E18" s="305"/>
      <c r="F18" s="305"/>
      <c r="G18" s="305"/>
      <c r="H18" s="306"/>
      <c r="I18" s="305"/>
      <c r="J18" s="306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108"/>
      <c r="AH18" s="108"/>
      <c r="AI18" s="108"/>
    </row>
    <row r="19" spans="1:36" ht="20" customHeight="1" x14ac:dyDescent="0.2">
      <c r="P19" s="90"/>
      <c r="R19" s="90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D3F7-CFCD-489C-992B-86BA11958C95}">
  <sheetPr>
    <tabColor theme="9" tint="0.39997558519241921"/>
    <pageSetUpPr fitToPage="1"/>
  </sheetPr>
  <dimension ref="A1:X20"/>
  <sheetViews>
    <sheetView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6" sqref="S6"/>
    </sheetView>
  </sheetViews>
  <sheetFormatPr baseColWidth="10" defaultColWidth="10.6640625" defaultRowHeight="12" x14ac:dyDescent="0.2"/>
  <cols>
    <col min="1" max="1" width="10.5" style="130" customWidth="1"/>
    <col min="2" max="2" width="11" style="130" customWidth="1"/>
    <col min="3" max="3" width="18.5" style="99" customWidth="1"/>
    <col min="4" max="4" width="11.5" style="99" customWidth="1"/>
    <col min="5" max="7" width="15.83203125" style="99" customWidth="1"/>
    <col min="8" max="13" width="9.5" style="99" customWidth="1"/>
    <col min="14" max="14" width="9.5" style="131" customWidth="1"/>
    <col min="15" max="15" width="9.5" style="99" customWidth="1"/>
    <col min="16" max="16" width="9.5" style="130" customWidth="1"/>
    <col min="17" max="18" width="9.5" style="99" customWidth="1"/>
    <col min="19" max="19" width="32" style="99" customWidth="1"/>
    <col min="20" max="16384" width="10.6640625" style="99"/>
  </cols>
  <sheetData>
    <row r="1" spans="1:24" s="117" customFormat="1" ht="29" customHeight="1" x14ac:dyDescent="0.2">
      <c r="A1" s="198" t="s">
        <v>136</v>
      </c>
      <c r="B1" s="199">
        <v>46143</v>
      </c>
      <c r="C1" s="200"/>
      <c r="D1" s="198"/>
      <c r="E1" s="198"/>
      <c r="F1" s="198"/>
      <c r="G1" s="198"/>
      <c r="H1" s="198"/>
      <c r="I1" s="198"/>
      <c r="J1" s="199"/>
      <c r="K1" s="200"/>
      <c r="L1" s="201"/>
      <c r="M1" s="201"/>
      <c r="N1" s="202"/>
      <c r="O1" s="200"/>
      <c r="P1" s="203"/>
      <c r="Q1" s="204"/>
      <c r="R1" s="201"/>
      <c r="S1" s="169"/>
      <c r="T1" s="113"/>
    </row>
    <row r="2" spans="1:24" s="117" customFormat="1" ht="29" customHeight="1" x14ac:dyDescent="0.2">
      <c r="A2" s="198" t="s">
        <v>132</v>
      </c>
      <c r="B2" s="198" t="s">
        <v>137</v>
      </c>
      <c r="C2" s="200"/>
      <c r="D2" s="198"/>
      <c r="E2" s="198"/>
      <c r="F2" s="198"/>
      <c r="G2" s="198"/>
      <c r="H2" s="198"/>
      <c r="I2" s="198"/>
      <c r="J2" s="199"/>
      <c r="K2" s="200"/>
      <c r="L2" s="201"/>
      <c r="M2" s="201"/>
      <c r="N2" s="202"/>
      <c r="O2" s="200"/>
      <c r="P2" s="203"/>
      <c r="Q2" s="204"/>
      <c r="R2" s="201"/>
      <c r="S2" s="169"/>
      <c r="T2" s="113"/>
    </row>
    <row r="3" spans="1:24" s="117" customFormat="1" ht="29" customHeight="1" x14ac:dyDescent="0.2">
      <c r="A3" s="198" t="s">
        <v>131</v>
      </c>
      <c r="B3" s="198" t="s">
        <v>145</v>
      </c>
      <c r="C3" s="200"/>
      <c r="D3" s="198"/>
      <c r="E3" s="198"/>
      <c r="F3" s="198"/>
      <c r="G3" s="198"/>
      <c r="H3" s="198"/>
      <c r="I3" s="198"/>
      <c r="J3" s="199"/>
      <c r="K3" s="200"/>
      <c r="L3" s="201"/>
      <c r="M3" s="201"/>
      <c r="N3" s="202"/>
      <c r="O3" s="200"/>
      <c r="P3" s="203"/>
      <c r="Q3" s="204"/>
      <c r="R3" s="201"/>
      <c r="S3" s="169"/>
      <c r="T3" s="113"/>
    </row>
    <row r="4" spans="1:24" s="97" customFormat="1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192" t="s">
        <v>128</v>
      </c>
      <c r="T4" s="118"/>
      <c r="U4" s="119"/>
    </row>
    <row r="5" spans="1:24" s="97" customFormat="1" ht="38" customHeight="1" x14ac:dyDescent="0.15">
      <c r="A5" s="213" t="s">
        <v>236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1.0792999999999999</v>
      </c>
      <c r="I5" s="217">
        <v>1.0284</v>
      </c>
      <c r="J5" s="217">
        <v>1.0693999999999999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6" ca="1" si="0">IF(ISNUMBER(Q5), _xlfn.RANK.EQ(Q5, Q$5:Q$25, 1), "")</f>
        <v/>
      </c>
      <c r="S5" s="193"/>
      <c r="T5" s="121"/>
      <c r="U5" s="122"/>
      <c r="V5" s="123"/>
      <c r="X5" s="123"/>
    </row>
    <row r="6" spans="1:24" s="97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0.45833333333333331</v>
      </c>
      <c r="N6" s="220">
        <v>0.57725694444444442</v>
      </c>
      <c r="O6" s="221">
        <f t="shared" ref="O6:O19" si="2">IF(N6="","",N6-M6)</f>
        <v>0.1189236111111111</v>
      </c>
      <c r="P6" s="222">
        <f t="shared" ref="P6:P19" si="3">IF(N6="","",SUM((HOUR(O6)*3600))+(MINUTE(O6)*60)+(SECOND(O6)))</f>
        <v>10275</v>
      </c>
      <c r="Q6" s="223">
        <f t="shared" ref="Q6:Q19" ca="1" si="4">IF(OR(L6="", P6=""),"",P6*L6)</f>
        <v>10096.215</v>
      </c>
      <c r="R6" s="224">
        <f t="shared" ca="1" si="0"/>
        <v>2</v>
      </c>
      <c r="S6" s="193"/>
      <c r="T6" s="121"/>
      <c r="U6" s="122"/>
      <c r="V6" s="123"/>
      <c r="X6" s="123"/>
    </row>
    <row r="7" spans="1:24" s="97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0.45833333333333331</v>
      </c>
      <c r="N7" s="220">
        <v>0.57245370370370374</v>
      </c>
      <c r="O7" s="221">
        <f t="shared" si="2"/>
        <v>0.11412037037037043</v>
      </c>
      <c r="P7" s="222">
        <f t="shared" si="3"/>
        <v>9860</v>
      </c>
      <c r="Q7" s="223">
        <f t="shared" ca="1" si="4"/>
        <v>10449.628000000001</v>
      </c>
      <c r="R7" s="224">
        <f t="shared" ca="1" si="0"/>
        <v>3</v>
      </c>
      <c r="S7" s="193"/>
      <c r="T7" s="121"/>
      <c r="U7" s="122"/>
      <c r="V7" s="123"/>
      <c r="X7" s="123"/>
    </row>
    <row r="8" spans="1:24" s="97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193"/>
      <c r="T8" s="121"/>
      <c r="U8" s="124"/>
      <c r="V8" s="123"/>
      <c r="X8" s="123"/>
    </row>
    <row r="9" spans="1:24" s="97" customFormat="1" ht="38" customHeight="1" x14ac:dyDescent="0.15">
      <c r="A9" s="213" t="s">
        <v>236</v>
      </c>
      <c r="B9" s="214" t="s">
        <v>176</v>
      </c>
      <c r="C9" s="233" t="s">
        <v>125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1.0204</v>
      </c>
      <c r="I9" s="234">
        <v>0.96760000000000002</v>
      </c>
      <c r="J9" s="234">
        <v>1.0146999999999999</v>
      </c>
      <c r="K9" s="228">
        <v>1.0204</v>
      </c>
      <c r="L9" s="219">
        <f t="shared" ca="1" si="1"/>
        <v>1.0504</v>
      </c>
      <c r="M9" s="220">
        <v>0.45833333333333331</v>
      </c>
      <c r="N9" s="220">
        <v>0.58682870370370366</v>
      </c>
      <c r="O9" s="221">
        <f t="shared" si="2"/>
        <v>0.12849537037037034</v>
      </c>
      <c r="P9" s="222">
        <f t="shared" si="3"/>
        <v>11102</v>
      </c>
      <c r="Q9" s="223">
        <f t="shared" ca="1" si="4"/>
        <v>11661.540800000001</v>
      </c>
      <c r="R9" s="224">
        <f t="shared" ca="1" si="0"/>
        <v>7</v>
      </c>
      <c r="S9" s="194"/>
      <c r="T9" s="121"/>
      <c r="U9" s="122"/>
      <c r="V9" s="123"/>
      <c r="X9" s="123"/>
    </row>
    <row r="10" spans="1:24" s="97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0.45833333333333331</v>
      </c>
      <c r="N10" s="220">
        <v>0.58216435185185189</v>
      </c>
      <c r="O10" s="221">
        <f t="shared" si="2"/>
        <v>0.12383101851851858</v>
      </c>
      <c r="P10" s="222">
        <f t="shared" si="3"/>
        <v>10699</v>
      </c>
      <c r="Q10" s="223">
        <f t="shared" ca="1" si="4"/>
        <v>10522.4665</v>
      </c>
      <c r="R10" s="224">
        <f t="shared" ca="1" si="0"/>
        <v>4</v>
      </c>
      <c r="S10" s="193"/>
      <c r="T10" s="121"/>
      <c r="U10" s="124"/>
      <c r="V10" s="123"/>
      <c r="X10" s="123"/>
    </row>
    <row r="11" spans="1:24" s="97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0.45833333333333331</v>
      </c>
      <c r="N11" s="220">
        <v>0.58761574074074074</v>
      </c>
      <c r="O11" s="221">
        <f t="shared" si="2"/>
        <v>0.12928240740740743</v>
      </c>
      <c r="P11" s="222">
        <f t="shared" si="3"/>
        <v>11170</v>
      </c>
      <c r="Q11" s="223">
        <f t="shared" ca="1" si="4"/>
        <v>10633.84</v>
      </c>
      <c r="R11" s="224">
        <f t="shared" ca="1" si="0"/>
        <v>5</v>
      </c>
      <c r="S11" s="193"/>
      <c r="T11" s="121"/>
      <c r="U11" s="122"/>
      <c r="V11" s="123"/>
      <c r="W11" s="125"/>
      <c r="X11" s="123"/>
    </row>
    <row r="12" spans="1:24" s="97" customFormat="1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1.0055000000000001</v>
      </c>
      <c r="I12" s="234">
        <v>0.95599999999999996</v>
      </c>
      <c r="J12" s="234">
        <v>0.94620000000000004</v>
      </c>
      <c r="K12" s="228">
        <v>1.0055000000000001</v>
      </c>
      <c r="L12" s="219">
        <f t="shared" ca="1" si="1"/>
        <v>1.0055000000000001</v>
      </c>
      <c r="M12" s="220">
        <v>0.45833333333333331</v>
      </c>
      <c r="N12" s="220">
        <v>0.57453703703703707</v>
      </c>
      <c r="O12" s="221">
        <f t="shared" si="2"/>
        <v>0.11620370370370375</v>
      </c>
      <c r="P12" s="222">
        <f t="shared" si="3"/>
        <v>10040</v>
      </c>
      <c r="Q12" s="223">
        <f t="shared" ca="1" si="4"/>
        <v>10095.220000000001</v>
      </c>
      <c r="R12" s="224">
        <f t="shared" ca="1" si="0"/>
        <v>1</v>
      </c>
      <c r="S12" s="194"/>
      <c r="T12" s="121"/>
      <c r="U12" s="122"/>
    </row>
    <row r="13" spans="1:24" s="97" customFormat="1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194"/>
      <c r="T13" s="121"/>
      <c r="U13" s="124"/>
      <c r="V13" s="123"/>
      <c r="X13" s="123"/>
    </row>
    <row r="14" spans="1:24" s="97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194"/>
      <c r="T14" s="121"/>
      <c r="U14" s="122"/>
      <c r="V14" s="123"/>
      <c r="X14" s="123"/>
    </row>
    <row r="15" spans="1:24" s="97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193"/>
      <c r="T15" s="121"/>
      <c r="U15" s="124"/>
      <c r="V15" s="123"/>
      <c r="X15" s="123"/>
    </row>
    <row r="16" spans="1:24" s="97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1.0248999999999999</v>
      </c>
      <c r="L16" s="219">
        <f t="shared" ca="1" si="1"/>
        <v>1.0248999999999999</v>
      </c>
      <c r="M16" s="220">
        <v>0.45833333333333331</v>
      </c>
      <c r="N16" s="220">
        <v>0.58381944444444445</v>
      </c>
      <c r="O16" s="221">
        <f t="shared" si="2"/>
        <v>0.12548611111111113</v>
      </c>
      <c r="P16" s="222">
        <f t="shared" si="3"/>
        <v>10842</v>
      </c>
      <c r="Q16" s="223">
        <f t="shared" ca="1" si="4"/>
        <v>11111.9658</v>
      </c>
      <c r="R16" s="224">
        <f t="shared" ca="1" si="0"/>
        <v>6</v>
      </c>
      <c r="S16" s="193"/>
      <c r="T16" s="121"/>
      <c r="U16" s="122"/>
      <c r="V16" s="123"/>
      <c r="X16" s="123"/>
    </row>
    <row r="17" spans="1:24" s="97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>
        <v>0.90029999999999999</v>
      </c>
      <c r="L17" s="219">
        <f t="shared" ca="1" si="1"/>
        <v>0.93030000000000002</v>
      </c>
      <c r="M17" s="220">
        <v>0.45833333333333331</v>
      </c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">
        <v>124</v>
      </c>
      <c r="S17" s="193"/>
      <c r="T17" s="121"/>
      <c r="U17" s="122"/>
      <c r="V17" s="123"/>
      <c r="X17" s="123"/>
    </row>
    <row r="18" spans="1:24" s="97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ca="1">IF(ISNUMBER(Q18), _xlfn.RANK.EQ(Q18, Q$5:Q$25, 1), "")</f>
        <v/>
      </c>
      <c r="S18" s="193"/>
      <c r="T18" s="121"/>
      <c r="U18" s="122"/>
      <c r="V18" s="123"/>
      <c r="W18" s="123"/>
      <c r="X18" s="123"/>
    </row>
    <row r="19" spans="1:24" s="97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ca="1">IF(ISNUMBER(Q19), _xlfn.RANK.EQ(Q19, Q$5:Q$25, 1), "")</f>
        <v/>
      </c>
      <c r="S19" s="193"/>
      <c r="T19" s="121"/>
      <c r="U19" s="124"/>
    </row>
    <row r="20" spans="1:24" x14ac:dyDescent="0.2">
      <c r="A20" s="195"/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6"/>
      <c r="P20" s="195"/>
      <c r="Q20" s="196"/>
      <c r="R20" s="196"/>
    </row>
  </sheetData>
  <sheetProtection sheet="1" objects="1" scenarios="1"/>
  <pageMargins left="0" right="0" top="0.74803149606299213" bottom="0.74803149606299213" header="0.31496062992125984" footer="0.31496062992125984"/>
  <pageSetup paperSize="9" scale="67" orientation="landscape" copies="1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E79A-8C1C-5140-A48A-6D10264DDA00}">
  <sheetPr>
    <tabColor rgb="FF00B050"/>
  </sheetPr>
  <dimension ref="A1:V18"/>
  <sheetViews>
    <sheetView zoomScale="130" zoomScaleNormal="130" workbookViewId="0">
      <selection activeCell="P4" sqref="P4"/>
    </sheetView>
  </sheetViews>
  <sheetFormatPr baseColWidth="10" defaultColWidth="10.6640625" defaultRowHeight="15" x14ac:dyDescent="0.2"/>
  <cols>
    <col min="1" max="2" width="10.6640625" style="90"/>
    <col min="3" max="3" width="20.6640625" style="90" customWidth="1"/>
    <col min="4" max="4" width="12.5" style="90" customWidth="1"/>
    <col min="5" max="7" width="13.83203125" style="90" customWidth="1"/>
    <col min="8" max="8" width="8" style="91" customWidth="1"/>
    <col min="9" max="15" width="8" style="90" customWidth="1"/>
    <col min="16" max="16" width="8" style="91" customWidth="1"/>
    <col min="17" max="17" width="8" style="90" customWidth="1"/>
    <col min="18" max="18" width="7.1640625" style="92" customWidth="1"/>
    <col min="19" max="19" width="7.1640625" style="90" customWidth="1"/>
    <col min="20" max="20" width="11.83203125" style="90" customWidth="1"/>
    <col min="21" max="21" width="10.33203125" style="102" customWidth="1"/>
    <col min="22" max="16384" width="10.6640625" style="90"/>
  </cols>
  <sheetData>
    <row r="1" spans="1:22" ht="21" x14ac:dyDescent="0.2">
      <c r="A1" s="302" t="s">
        <v>243</v>
      </c>
      <c r="B1" s="303"/>
      <c r="C1" s="303"/>
      <c r="D1" s="303"/>
      <c r="E1" s="303"/>
      <c r="F1" s="303"/>
      <c r="G1" s="303"/>
      <c r="H1" s="320" t="s">
        <v>144</v>
      </c>
      <c r="I1" s="303"/>
      <c r="J1" s="303"/>
      <c r="K1" s="303"/>
      <c r="L1" s="303"/>
      <c r="M1" s="303"/>
      <c r="N1" s="303"/>
      <c r="O1" s="303"/>
      <c r="P1" s="303"/>
      <c r="Q1" s="109"/>
      <c r="R1" s="303"/>
      <c r="S1" s="303"/>
      <c r="T1" s="304" t="s">
        <v>146</v>
      </c>
      <c r="U1" s="109" t="s">
        <v>15</v>
      </c>
    </row>
    <row r="2" spans="1:22" x14ac:dyDescent="0.2">
      <c r="A2" s="307" t="s">
        <v>140</v>
      </c>
      <c r="B2" s="307" t="s">
        <v>4</v>
      </c>
      <c r="C2" s="307" t="s">
        <v>5</v>
      </c>
      <c r="D2" s="307" t="s">
        <v>6</v>
      </c>
      <c r="E2" s="307" t="s">
        <v>7</v>
      </c>
      <c r="F2" s="307" t="s">
        <v>198</v>
      </c>
      <c r="G2" s="307" t="s">
        <v>8</v>
      </c>
      <c r="H2" s="308">
        <v>46143</v>
      </c>
      <c r="I2" s="309">
        <v>46147</v>
      </c>
      <c r="J2" s="309">
        <v>46182</v>
      </c>
      <c r="K2" s="309">
        <v>46200</v>
      </c>
      <c r="L2" s="309">
        <v>46224</v>
      </c>
      <c r="M2" s="309">
        <v>46962</v>
      </c>
      <c r="N2" s="309">
        <v>46250</v>
      </c>
      <c r="O2" s="309">
        <v>46273</v>
      </c>
      <c r="P2" s="309"/>
      <c r="Q2" s="310"/>
      <c r="R2" s="309"/>
      <c r="S2" s="309"/>
      <c r="T2" s="309"/>
      <c r="U2" s="312"/>
      <c r="V2" s="103"/>
    </row>
    <row r="3" spans="1:22" s="97" customFormat="1" ht="41" customHeight="1" x14ac:dyDescent="0.15">
      <c r="A3" s="213" t="s">
        <v>236</v>
      </c>
      <c r="B3" s="214" t="s">
        <v>172</v>
      </c>
      <c r="C3" s="215" t="s">
        <v>50</v>
      </c>
      <c r="D3" s="215" t="s">
        <v>186</v>
      </c>
      <c r="E3" s="216" t="s">
        <v>200</v>
      </c>
      <c r="F3" s="216" t="s">
        <v>201</v>
      </c>
      <c r="G3" s="216" t="s">
        <v>120</v>
      </c>
      <c r="H3" s="314" t="s">
        <v>148</v>
      </c>
      <c r="I3" s="314" t="s">
        <v>148</v>
      </c>
      <c r="J3" s="314" t="s">
        <v>148</v>
      </c>
      <c r="K3" s="314"/>
      <c r="L3" s="321" t="s">
        <v>148</v>
      </c>
      <c r="M3" s="314" t="s">
        <v>148</v>
      </c>
      <c r="N3" s="314" t="s">
        <v>148</v>
      </c>
      <c r="O3" s="314"/>
      <c r="P3" s="314"/>
      <c r="Q3" s="314"/>
      <c r="R3" s="314"/>
      <c r="S3" s="314"/>
      <c r="T3" s="314" t="str" cm="1">
        <f t="array" ref="T3">IF(COUNT(H3:S3)&lt;3, "", SUM(SMALL(H3:S3, {1;2;3})))</f>
        <v/>
      </c>
      <c r="U3" s="315" t="str">
        <f t="shared" ref="U3:U16" si="0">IF(ISNUMBER(T3), _xlfn.RANK.EQ(T3, T$1:T$85, 1), "")</f>
        <v/>
      </c>
      <c r="V3" s="107"/>
    </row>
    <row r="4" spans="1:22" s="97" customFormat="1" ht="41" customHeight="1" x14ac:dyDescent="0.15">
      <c r="A4" s="225" t="s">
        <v>230</v>
      </c>
      <c r="B4" s="214" t="s">
        <v>173</v>
      </c>
      <c r="C4" s="226" t="s">
        <v>126</v>
      </c>
      <c r="D4" s="227" t="s">
        <v>226</v>
      </c>
      <c r="E4" s="216" t="s">
        <v>202</v>
      </c>
      <c r="F4" s="216" t="s">
        <v>203</v>
      </c>
      <c r="G4" s="216" t="s">
        <v>170</v>
      </c>
      <c r="H4" s="314">
        <v>2</v>
      </c>
      <c r="I4" s="314">
        <v>2</v>
      </c>
      <c r="J4" s="314">
        <v>2</v>
      </c>
      <c r="K4" s="314">
        <v>1</v>
      </c>
      <c r="L4" s="321">
        <v>1</v>
      </c>
      <c r="M4" s="314">
        <v>2</v>
      </c>
      <c r="N4" s="314">
        <v>1</v>
      </c>
      <c r="O4" s="314">
        <v>3</v>
      </c>
      <c r="P4" s="314"/>
      <c r="Q4" s="314"/>
      <c r="R4" s="314"/>
      <c r="S4" s="314"/>
      <c r="T4" s="314" cm="1">
        <f t="array" ref="T4">IF(COUNT(H4:S4)&lt;3, "", SUM(SMALL(H4:S4, {1;2;3})))</f>
        <v>3</v>
      </c>
      <c r="U4" s="315">
        <f t="shared" si="0"/>
        <v>1</v>
      </c>
      <c r="V4" s="107"/>
    </row>
    <row r="5" spans="1:22" s="97" customFormat="1" ht="41" customHeight="1" x14ac:dyDescent="0.15">
      <c r="A5" s="225" t="s">
        <v>230</v>
      </c>
      <c r="B5" s="214" t="s">
        <v>174</v>
      </c>
      <c r="C5" s="229" t="s">
        <v>227</v>
      </c>
      <c r="D5" s="229" t="s">
        <v>228</v>
      </c>
      <c r="E5" s="216" t="s">
        <v>202</v>
      </c>
      <c r="F5" s="216">
        <v>36.700000000000003</v>
      </c>
      <c r="G5" s="216" t="s">
        <v>220</v>
      </c>
      <c r="H5" s="314">
        <v>3</v>
      </c>
      <c r="I5" s="314">
        <v>8</v>
      </c>
      <c r="J5" s="314" t="s">
        <v>148</v>
      </c>
      <c r="K5" s="314">
        <v>2</v>
      </c>
      <c r="L5" s="321" t="s">
        <v>148</v>
      </c>
      <c r="M5" s="314">
        <v>1</v>
      </c>
      <c r="N5" s="314" t="s">
        <v>148</v>
      </c>
      <c r="O5" s="314">
        <v>2</v>
      </c>
      <c r="P5" s="314"/>
      <c r="Q5" s="314"/>
      <c r="R5" s="314"/>
      <c r="S5" s="314"/>
      <c r="T5" s="314" cm="1">
        <f t="array" ref="T5">IF(COUNT(H5:S5)&lt;3, "", SUM(SMALL(H5:S5, {1;2;3})))</f>
        <v>5</v>
      </c>
      <c r="U5" s="315">
        <f t="shared" si="0"/>
        <v>2</v>
      </c>
      <c r="V5" s="107"/>
    </row>
    <row r="6" spans="1:22" s="97" customFormat="1" ht="41" customHeight="1" x14ac:dyDescent="0.15">
      <c r="A6" s="213" t="s">
        <v>236</v>
      </c>
      <c r="B6" s="214" t="s">
        <v>175</v>
      </c>
      <c r="C6" s="230" t="s">
        <v>123</v>
      </c>
      <c r="D6" s="231" t="s">
        <v>229</v>
      </c>
      <c r="E6" s="216" t="s">
        <v>204</v>
      </c>
      <c r="F6" s="216" t="s">
        <v>205</v>
      </c>
      <c r="G6" s="216" t="s">
        <v>87</v>
      </c>
      <c r="H6" s="314" t="s">
        <v>148</v>
      </c>
      <c r="I6" s="314" t="s">
        <v>148</v>
      </c>
      <c r="J6" s="314" t="s">
        <v>148</v>
      </c>
      <c r="K6" s="314"/>
      <c r="L6" s="321" t="s">
        <v>148</v>
      </c>
      <c r="M6" s="314" t="s">
        <v>148</v>
      </c>
      <c r="N6" s="314" t="s">
        <v>148</v>
      </c>
      <c r="O6" s="314">
        <v>1</v>
      </c>
      <c r="P6" s="314"/>
      <c r="Q6" s="314"/>
      <c r="R6" s="314"/>
      <c r="S6" s="314"/>
      <c r="T6" s="314" t="str" cm="1">
        <f t="array" ref="T6">IF(COUNT(H6:S6)&lt;3, "", SUM(SMALL(H6:S6, {1;2;3})))</f>
        <v/>
      </c>
      <c r="U6" s="315" t="str">
        <f t="shared" si="0"/>
        <v/>
      </c>
      <c r="V6" s="107"/>
    </row>
    <row r="7" spans="1:22" s="97" customFormat="1" ht="41" customHeight="1" x14ac:dyDescent="0.15">
      <c r="A7" s="235" t="s">
        <v>230</v>
      </c>
      <c r="B7" s="214" t="s">
        <v>176</v>
      </c>
      <c r="C7" s="233" t="s">
        <v>250</v>
      </c>
      <c r="D7" s="233" t="s">
        <v>224</v>
      </c>
      <c r="E7" s="216" t="s">
        <v>206</v>
      </c>
      <c r="F7" s="216" t="s">
        <v>207</v>
      </c>
      <c r="G7" s="216" t="s">
        <v>221</v>
      </c>
      <c r="H7" s="314">
        <v>7</v>
      </c>
      <c r="I7" s="314">
        <v>6</v>
      </c>
      <c r="J7" s="314" t="s">
        <v>148</v>
      </c>
      <c r="K7" s="314"/>
      <c r="L7" s="321" t="s">
        <v>148</v>
      </c>
      <c r="M7" s="314" t="s">
        <v>148</v>
      </c>
      <c r="N7" s="314" t="s">
        <v>148</v>
      </c>
      <c r="O7" s="314">
        <v>4</v>
      </c>
      <c r="P7" s="314"/>
      <c r="Q7" s="314"/>
      <c r="R7" s="314"/>
      <c r="S7" s="314"/>
      <c r="T7" s="314" cm="1">
        <f t="array" ref="T7">IF(COUNT(H7:S7)&lt;3, "", SUM(SMALL(H7:S7, {1;2;3})))</f>
        <v>17</v>
      </c>
      <c r="U7" s="315">
        <f t="shared" si="0"/>
        <v>7</v>
      </c>
      <c r="V7" s="107"/>
    </row>
    <row r="8" spans="1:22" s="97" customFormat="1" ht="41" customHeight="1" x14ac:dyDescent="0.15">
      <c r="A8" s="235" t="s">
        <v>230</v>
      </c>
      <c r="B8" s="214" t="s">
        <v>177</v>
      </c>
      <c r="C8" s="226" t="s">
        <v>127</v>
      </c>
      <c r="D8" s="227" t="s">
        <v>225</v>
      </c>
      <c r="E8" s="216" t="s">
        <v>202</v>
      </c>
      <c r="F8" s="216" t="s">
        <v>203</v>
      </c>
      <c r="G8" s="216" t="s">
        <v>162</v>
      </c>
      <c r="H8" s="314">
        <v>4</v>
      </c>
      <c r="I8" s="314">
        <v>4</v>
      </c>
      <c r="J8" s="314">
        <v>1</v>
      </c>
      <c r="K8" s="314"/>
      <c r="L8" s="321">
        <v>2</v>
      </c>
      <c r="M8" s="314">
        <v>4</v>
      </c>
      <c r="N8" s="314">
        <v>2</v>
      </c>
      <c r="O8" s="314"/>
      <c r="P8" s="314"/>
      <c r="Q8" s="314"/>
      <c r="R8" s="314"/>
      <c r="S8" s="314"/>
      <c r="T8" s="314" cm="1">
        <f t="array" ref="T8">IF(COUNT(H8:S8)&lt;3, "", SUM(SMALL(H8:S8, {1;2;3})))</f>
        <v>5</v>
      </c>
      <c r="U8" s="315">
        <f t="shared" si="0"/>
        <v>2</v>
      </c>
      <c r="V8" s="107"/>
    </row>
    <row r="9" spans="1:22" s="97" customFormat="1" ht="41" customHeight="1" x14ac:dyDescent="0.15">
      <c r="A9" s="235" t="s">
        <v>230</v>
      </c>
      <c r="B9" s="214" t="s">
        <v>178</v>
      </c>
      <c r="C9" s="215" t="s">
        <v>28</v>
      </c>
      <c r="D9" s="215" t="s">
        <v>187</v>
      </c>
      <c r="E9" s="216" t="s">
        <v>208</v>
      </c>
      <c r="F9" s="216" t="s">
        <v>209</v>
      </c>
      <c r="G9" s="216" t="s">
        <v>222</v>
      </c>
      <c r="H9" s="314">
        <v>5</v>
      </c>
      <c r="I9" s="314">
        <v>1</v>
      </c>
      <c r="J9" s="314">
        <v>4</v>
      </c>
      <c r="K9" s="314"/>
      <c r="L9" s="321" t="s">
        <v>148</v>
      </c>
      <c r="M9" s="314">
        <v>3</v>
      </c>
      <c r="N9" s="314" t="s">
        <v>148</v>
      </c>
      <c r="O9" s="314">
        <v>5</v>
      </c>
      <c r="P9" s="314"/>
      <c r="Q9" s="314"/>
      <c r="R9" s="314"/>
      <c r="S9" s="314"/>
      <c r="T9" s="314" cm="1">
        <f t="array" ref="T9">IF(COUNT(H9:S9)&lt;3, "", SUM(SMALL(H9:S9, {1;2;3})))</f>
        <v>8</v>
      </c>
      <c r="U9" s="315">
        <f t="shared" si="0"/>
        <v>4</v>
      </c>
      <c r="V9" s="107"/>
    </row>
    <row r="10" spans="1:22" s="97" customFormat="1" ht="41" customHeight="1" x14ac:dyDescent="0.15">
      <c r="A10" s="235" t="s">
        <v>230</v>
      </c>
      <c r="B10" s="214" t="s">
        <v>179</v>
      </c>
      <c r="C10" s="230" t="s">
        <v>149</v>
      </c>
      <c r="D10" s="215" t="s">
        <v>188</v>
      </c>
      <c r="E10" s="216" t="s">
        <v>210</v>
      </c>
      <c r="F10" s="216" t="s">
        <v>211</v>
      </c>
      <c r="G10" s="216" t="s">
        <v>150</v>
      </c>
      <c r="H10" s="314">
        <v>1</v>
      </c>
      <c r="I10" s="314">
        <v>3</v>
      </c>
      <c r="J10" s="314" t="s">
        <v>148</v>
      </c>
      <c r="K10" s="314"/>
      <c r="L10" s="321" t="s">
        <v>148</v>
      </c>
      <c r="M10" s="314" t="s">
        <v>148</v>
      </c>
      <c r="N10" s="314" t="s">
        <v>148</v>
      </c>
      <c r="O10" s="314"/>
      <c r="P10" s="314"/>
      <c r="Q10" s="314"/>
      <c r="R10" s="314"/>
      <c r="S10" s="314"/>
      <c r="T10" s="314" t="str" cm="1">
        <f t="array" ref="T10">IF(COUNT(H10:S10)&lt;3, "", SUM(SMALL(H10:S10, {1;2;3})))</f>
        <v/>
      </c>
      <c r="U10" s="315" t="str">
        <f t="shared" si="0"/>
        <v/>
      </c>
      <c r="V10" s="107"/>
    </row>
    <row r="11" spans="1:22" s="97" customFormat="1" ht="41" customHeight="1" x14ac:dyDescent="0.15">
      <c r="A11" s="213" t="s">
        <v>236</v>
      </c>
      <c r="B11" s="214" t="s">
        <v>180</v>
      </c>
      <c r="C11" s="215" t="s">
        <v>189</v>
      </c>
      <c r="D11" s="215" t="s">
        <v>190</v>
      </c>
      <c r="E11" s="216"/>
      <c r="F11" s="216" t="s">
        <v>212</v>
      </c>
      <c r="G11" s="216" t="s">
        <v>129</v>
      </c>
      <c r="H11" s="314" t="s">
        <v>148</v>
      </c>
      <c r="I11" s="314" t="s">
        <v>148</v>
      </c>
      <c r="J11" s="314" t="s">
        <v>148</v>
      </c>
      <c r="K11" s="314"/>
      <c r="L11" s="321" t="s">
        <v>148</v>
      </c>
      <c r="M11" s="314">
        <v>5</v>
      </c>
      <c r="N11" s="314" t="s">
        <v>148</v>
      </c>
      <c r="O11" s="314">
        <v>8</v>
      </c>
      <c r="P11" s="314"/>
      <c r="Q11" s="314"/>
      <c r="R11" s="314"/>
      <c r="S11" s="314"/>
      <c r="T11" s="314" t="str" cm="1">
        <f t="array" ref="T11">IF(COUNT(H11:S11)&lt;3, "", SUM(SMALL(H11:S11, {1;2;3})))</f>
        <v/>
      </c>
      <c r="U11" s="315" t="str">
        <f t="shared" si="0"/>
        <v/>
      </c>
      <c r="V11" s="107"/>
    </row>
    <row r="12" spans="1:22" s="97" customFormat="1" ht="41" customHeight="1" x14ac:dyDescent="0.15">
      <c r="A12" s="235" t="s">
        <v>230</v>
      </c>
      <c r="B12" s="214" t="s">
        <v>181</v>
      </c>
      <c r="C12" s="215" t="s">
        <v>76</v>
      </c>
      <c r="D12" s="215" t="s">
        <v>191</v>
      </c>
      <c r="E12" s="216" t="s">
        <v>206</v>
      </c>
      <c r="F12" s="216" t="s">
        <v>213</v>
      </c>
      <c r="G12" s="216" t="s">
        <v>97</v>
      </c>
      <c r="H12" s="314" t="s">
        <v>148</v>
      </c>
      <c r="I12" s="314">
        <v>7</v>
      </c>
      <c r="J12" s="314">
        <v>3</v>
      </c>
      <c r="K12" s="314"/>
      <c r="L12" s="321" t="s">
        <v>148</v>
      </c>
      <c r="M12" s="314" t="s">
        <v>148</v>
      </c>
      <c r="N12" s="314" t="s">
        <v>148</v>
      </c>
      <c r="O12" s="314">
        <v>6</v>
      </c>
      <c r="P12" s="314"/>
      <c r="Q12" s="314"/>
      <c r="R12" s="314"/>
      <c r="S12" s="314"/>
      <c r="T12" s="314" cm="1">
        <f t="array" ref="T12">IF(COUNT(H12:S12)&lt;3, "", SUM(SMALL(H12:S12, {1;2;3})))</f>
        <v>16</v>
      </c>
      <c r="U12" s="315">
        <f t="shared" si="0"/>
        <v>6</v>
      </c>
      <c r="V12" s="107"/>
    </row>
    <row r="13" spans="1:22" s="97" customFormat="1" ht="41" customHeight="1" x14ac:dyDescent="0.15">
      <c r="A13" s="237" t="s">
        <v>237</v>
      </c>
      <c r="B13" s="214" t="s">
        <v>182</v>
      </c>
      <c r="C13" s="215" t="s">
        <v>31</v>
      </c>
      <c r="D13" s="238" t="s">
        <v>192</v>
      </c>
      <c r="E13" s="216" t="s">
        <v>214</v>
      </c>
      <c r="F13" s="216" t="s">
        <v>215</v>
      </c>
      <c r="G13" s="216" t="s">
        <v>33</v>
      </c>
      <c r="H13" s="314" t="s">
        <v>148</v>
      </c>
      <c r="I13" s="314" t="s">
        <v>148</v>
      </c>
      <c r="J13" s="314" t="s">
        <v>148</v>
      </c>
      <c r="K13" s="314"/>
      <c r="L13" s="321" t="s">
        <v>148</v>
      </c>
      <c r="M13" s="314" t="s">
        <v>148</v>
      </c>
      <c r="N13" s="314" t="s">
        <v>148</v>
      </c>
      <c r="O13" s="314"/>
      <c r="P13" s="314"/>
      <c r="Q13" s="314"/>
      <c r="R13" s="314"/>
      <c r="S13" s="314"/>
      <c r="T13" s="314" t="str" cm="1">
        <f t="array" ref="T13">IF(COUNT(H13:S13)&lt;3, "", SUM(SMALL(H13:S13, {1;2;3})))</f>
        <v/>
      </c>
      <c r="U13" s="315" t="str">
        <f t="shared" si="0"/>
        <v/>
      </c>
      <c r="V13" s="107"/>
    </row>
    <row r="14" spans="1:22" s="97" customFormat="1" ht="41" customHeight="1" x14ac:dyDescent="0.15">
      <c r="A14" s="235" t="s">
        <v>230</v>
      </c>
      <c r="B14" s="214" t="s">
        <v>183</v>
      </c>
      <c r="C14" s="238" t="s">
        <v>193</v>
      </c>
      <c r="D14" s="238" t="s">
        <v>194</v>
      </c>
      <c r="E14" s="216" t="s">
        <v>204</v>
      </c>
      <c r="F14" s="216" t="s">
        <v>216</v>
      </c>
      <c r="G14" s="216" t="s">
        <v>36</v>
      </c>
      <c r="H14" s="314">
        <v>6</v>
      </c>
      <c r="I14" s="314">
        <v>5</v>
      </c>
      <c r="J14" s="314" t="s">
        <v>148</v>
      </c>
      <c r="K14" s="314"/>
      <c r="L14" s="321">
        <v>3</v>
      </c>
      <c r="M14" s="314">
        <v>6</v>
      </c>
      <c r="N14" s="314" t="s">
        <v>148</v>
      </c>
      <c r="O14" s="314"/>
      <c r="P14" s="314"/>
      <c r="Q14" s="314"/>
      <c r="R14" s="314"/>
      <c r="S14" s="314"/>
      <c r="T14" s="314" cm="1">
        <f t="array" ref="T14">IF(COUNT(H14:S14)&lt;3, "", SUM(SMALL(H14:S14, {1;2;3})))</f>
        <v>14</v>
      </c>
      <c r="U14" s="315">
        <f t="shared" si="0"/>
        <v>5</v>
      </c>
      <c r="V14" s="107"/>
    </row>
    <row r="15" spans="1:22" s="97" customFormat="1" ht="41" customHeight="1" x14ac:dyDescent="0.2">
      <c r="A15" s="213" t="s">
        <v>236</v>
      </c>
      <c r="B15" s="214" t="s">
        <v>184</v>
      </c>
      <c r="C15" s="215" t="s">
        <v>70</v>
      </c>
      <c r="D15" s="215" t="s">
        <v>195</v>
      </c>
      <c r="E15" s="216" t="s">
        <v>202</v>
      </c>
      <c r="F15" s="216" t="s">
        <v>217</v>
      </c>
      <c r="G15" s="241" t="s">
        <v>133</v>
      </c>
      <c r="H15" s="317" t="s">
        <v>124</v>
      </c>
      <c r="I15" s="317" t="s">
        <v>148</v>
      </c>
      <c r="J15" s="317" t="s">
        <v>148</v>
      </c>
      <c r="K15" s="317"/>
      <c r="L15" s="321"/>
      <c r="M15" s="317"/>
      <c r="N15" s="317" t="s">
        <v>148</v>
      </c>
      <c r="O15" s="317"/>
      <c r="P15" s="317"/>
      <c r="Q15" s="317"/>
      <c r="R15" s="314"/>
      <c r="S15" s="314"/>
      <c r="T15" s="314" t="str" cm="1">
        <f t="array" ref="T15">IF(COUNT(H15:S15)&lt;3, "", SUM(SMALL(H15:S15, {1;2;3})))</f>
        <v/>
      </c>
      <c r="U15" s="315" t="str">
        <f t="shared" si="0"/>
        <v/>
      </c>
      <c r="V15" s="107"/>
    </row>
    <row r="16" spans="1:22" s="97" customFormat="1" ht="41" customHeight="1" x14ac:dyDescent="0.2">
      <c r="A16" s="235" t="s">
        <v>230</v>
      </c>
      <c r="B16" s="214" t="s">
        <v>185</v>
      </c>
      <c r="C16" s="215" t="s">
        <v>196</v>
      </c>
      <c r="D16" s="215" t="s">
        <v>197</v>
      </c>
      <c r="E16" s="216" t="s">
        <v>218</v>
      </c>
      <c r="F16" s="216" t="s">
        <v>219</v>
      </c>
      <c r="G16" s="216" t="s">
        <v>223</v>
      </c>
      <c r="H16" s="317" t="s">
        <v>148</v>
      </c>
      <c r="I16" s="317" t="s">
        <v>148</v>
      </c>
      <c r="J16" s="317" t="s">
        <v>148</v>
      </c>
      <c r="K16" s="317"/>
      <c r="L16" s="321"/>
      <c r="M16" s="317"/>
      <c r="N16" s="314">
        <v>3</v>
      </c>
      <c r="O16" s="317"/>
      <c r="P16" s="317"/>
      <c r="Q16" s="317"/>
      <c r="R16" s="314"/>
      <c r="S16" s="314"/>
      <c r="T16" s="314" t="str" cm="1">
        <f t="array" ref="T16">IF(COUNT(H16:S16)&lt;3, "", SUM(SMALL(H16:S16, {1;2;3})))</f>
        <v/>
      </c>
      <c r="U16" s="315" t="str">
        <f t="shared" si="0"/>
        <v/>
      </c>
      <c r="V16" s="107"/>
    </row>
    <row r="17" spans="1:22" ht="24" customHeight="1" x14ac:dyDescent="0.2">
      <c r="A17" s="243">
        <v>2025</v>
      </c>
      <c r="B17" s="244" t="s">
        <v>245</v>
      </c>
      <c r="C17" s="245" t="s">
        <v>65</v>
      </c>
      <c r="D17" s="246" t="s">
        <v>246</v>
      </c>
      <c r="E17" s="247" t="s">
        <v>248</v>
      </c>
      <c r="F17" s="248" t="s">
        <v>247</v>
      </c>
      <c r="G17" s="249" t="s">
        <v>121</v>
      </c>
      <c r="H17" s="317" t="s">
        <v>148</v>
      </c>
      <c r="I17" s="317" t="s">
        <v>148</v>
      </c>
      <c r="J17" s="317" t="s">
        <v>148</v>
      </c>
      <c r="K17" s="317"/>
      <c r="L17" s="317"/>
      <c r="M17" s="317"/>
      <c r="N17" s="317" t="s">
        <v>148</v>
      </c>
      <c r="O17" s="317">
        <v>7</v>
      </c>
      <c r="P17" s="317"/>
      <c r="Q17" s="317"/>
      <c r="R17" s="317"/>
      <c r="S17" s="317"/>
      <c r="T17" s="314" t="str" cm="1">
        <f t="array" ref="T17">IF(COUNT(H17:S17)&lt;3, "", SUM(SMALL(H17:S17, {1;2;3})))</f>
        <v/>
      </c>
      <c r="U17" s="315"/>
      <c r="V17" s="103"/>
    </row>
    <row r="18" spans="1:22" ht="20" customHeight="1" x14ac:dyDescent="0.2">
      <c r="A18" s="305"/>
      <c r="B18" s="305"/>
      <c r="C18" s="305"/>
      <c r="D18" s="305"/>
      <c r="E18" s="305"/>
      <c r="F18" s="305"/>
      <c r="G18" s="305"/>
      <c r="H18" s="306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108"/>
    </row>
  </sheetData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5FD-D5DA-8842-B9BC-257701FC4C2A}">
  <sheetPr>
    <tabColor rgb="FF00B050"/>
  </sheetPr>
  <dimension ref="A1:G15"/>
  <sheetViews>
    <sheetView zoomScale="120" zoomScaleNormal="120" workbookViewId="0">
      <selection activeCell="G16" sqref="G16"/>
    </sheetView>
  </sheetViews>
  <sheetFormatPr baseColWidth="10" defaultRowHeight="15" x14ac:dyDescent="0.2"/>
  <cols>
    <col min="1" max="1" width="10.83203125" style="142" customWidth="1"/>
    <col min="2" max="3" width="21.33203125" style="138" customWidth="1"/>
    <col min="4" max="5" width="21.33203125" style="139" customWidth="1"/>
    <col min="6" max="7" width="21.33203125" style="144" customWidth="1"/>
    <col min="8" max="16384" width="10.83203125" style="135"/>
  </cols>
  <sheetData>
    <row r="1" spans="1:7" s="142" customFormat="1" x14ac:dyDescent="0.2">
      <c r="B1" s="136" t="s">
        <v>151</v>
      </c>
      <c r="C1" s="136"/>
      <c r="D1" s="137" t="s">
        <v>155</v>
      </c>
      <c r="E1" s="137"/>
      <c r="F1" s="143" t="s">
        <v>165</v>
      </c>
      <c r="G1" s="143"/>
    </row>
    <row r="2" spans="1:7" s="142" customFormat="1" x14ac:dyDescent="0.2">
      <c r="A2" s="142" t="s">
        <v>152</v>
      </c>
      <c r="B2" s="136" t="s">
        <v>153</v>
      </c>
      <c r="C2" s="136" t="s">
        <v>154</v>
      </c>
      <c r="D2" s="137" t="s">
        <v>153</v>
      </c>
      <c r="E2" s="137" t="s">
        <v>154</v>
      </c>
      <c r="F2" s="143" t="s">
        <v>153</v>
      </c>
      <c r="G2" s="143" t="s">
        <v>154</v>
      </c>
    </row>
    <row r="3" spans="1:7" x14ac:dyDescent="0.2">
      <c r="A3" s="142">
        <v>2013</v>
      </c>
      <c r="F3" s="144" t="s">
        <v>166</v>
      </c>
      <c r="G3" s="144" t="s">
        <v>167</v>
      </c>
    </row>
    <row r="4" spans="1:7" x14ac:dyDescent="0.2">
      <c r="A4" s="142">
        <v>2014</v>
      </c>
      <c r="D4" s="139" t="s">
        <v>36</v>
      </c>
      <c r="E4" s="139" t="s">
        <v>147</v>
      </c>
      <c r="F4" s="144" t="s">
        <v>166</v>
      </c>
      <c r="G4" s="144" t="s">
        <v>167</v>
      </c>
    </row>
    <row r="5" spans="1:7" x14ac:dyDescent="0.2">
      <c r="A5" s="142">
        <v>2015</v>
      </c>
      <c r="D5" s="139" t="s">
        <v>156</v>
      </c>
      <c r="E5" s="139" t="s">
        <v>28</v>
      </c>
      <c r="F5" s="144" t="s">
        <v>166</v>
      </c>
      <c r="G5" s="144" t="s">
        <v>167</v>
      </c>
    </row>
    <row r="6" spans="1:7" x14ac:dyDescent="0.2">
      <c r="A6" s="142">
        <v>2016</v>
      </c>
      <c r="D6" s="139" t="s">
        <v>156</v>
      </c>
      <c r="E6" s="139" t="s">
        <v>28</v>
      </c>
      <c r="F6" s="144" t="s">
        <v>30</v>
      </c>
      <c r="G6" s="144" t="s">
        <v>28</v>
      </c>
    </row>
    <row r="7" spans="1:7" ht="32" x14ac:dyDescent="0.2">
      <c r="A7" s="142">
        <v>2017</v>
      </c>
      <c r="D7" s="139" t="s">
        <v>157</v>
      </c>
      <c r="E7" s="140" t="s">
        <v>160</v>
      </c>
      <c r="F7" s="144" t="s">
        <v>166</v>
      </c>
      <c r="G7" s="144" t="s">
        <v>167</v>
      </c>
    </row>
    <row r="8" spans="1:7" ht="29" customHeight="1" x14ac:dyDescent="0.2">
      <c r="A8" s="142">
        <v>2018</v>
      </c>
      <c r="B8" s="138" t="s">
        <v>157</v>
      </c>
      <c r="C8" s="141" t="s">
        <v>160</v>
      </c>
      <c r="D8" s="139" t="s">
        <v>158</v>
      </c>
      <c r="E8" s="139" t="s">
        <v>159</v>
      </c>
      <c r="F8" s="144" t="s">
        <v>168</v>
      </c>
      <c r="G8" s="145" t="s">
        <v>169</v>
      </c>
    </row>
    <row r="9" spans="1:7" ht="32" x14ac:dyDescent="0.2">
      <c r="A9" s="142">
        <v>2019</v>
      </c>
      <c r="B9" s="138" t="s">
        <v>157</v>
      </c>
      <c r="C9" s="141" t="s">
        <v>160</v>
      </c>
      <c r="D9" s="139" t="s">
        <v>161</v>
      </c>
      <c r="F9" s="144" t="s">
        <v>157</v>
      </c>
      <c r="G9" s="145" t="s">
        <v>160</v>
      </c>
    </row>
    <row r="10" spans="1:7" ht="32" x14ac:dyDescent="0.2">
      <c r="A10" s="142">
        <v>2020</v>
      </c>
      <c r="B10" s="138" t="s">
        <v>157</v>
      </c>
      <c r="C10" s="141" t="s">
        <v>160</v>
      </c>
      <c r="D10" s="139" t="s">
        <v>162</v>
      </c>
      <c r="E10" s="140" t="s">
        <v>163</v>
      </c>
      <c r="F10" s="144" t="s">
        <v>162</v>
      </c>
      <c r="G10" s="145" t="s">
        <v>169</v>
      </c>
    </row>
    <row r="11" spans="1:7" ht="32" x14ac:dyDescent="0.2">
      <c r="A11" s="142">
        <v>2021</v>
      </c>
      <c r="B11" s="138" t="s">
        <v>157</v>
      </c>
      <c r="C11" s="141" t="s">
        <v>160</v>
      </c>
      <c r="D11" s="139" t="s">
        <v>157</v>
      </c>
      <c r="E11" s="140" t="s">
        <v>160</v>
      </c>
      <c r="F11" s="144" t="s">
        <v>162</v>
      </c>
      <c r="G11" s="145" t="s">
        <v>169</v>
      </c>
    </row>
    <row r="12" spans="1:7" ht="32" x14ac:dyDescent="0.2">
      <c r="A12" s="142">
        <v>2022</v>
      </c>
      <c r="B12" s="138" t="s">
        <v>157</v>
      </c>
      <c r="C12" s="141" t="s">
        <v>160</v>
      </c>
      <c r="D12" s="139" t="s">
        <v>161</v>
      </c>
      <c r="F12" s="144" t="s">
        <v>30</v>
      </c>
      <c r="G12" s="144" t="s">
        <v>28</v>
      </c>
    </row>
    <row r="13" spans="1:7" ht="32" x14ac:dyDescent="0.2">
      <c r="A13" s="142">
        <v>2023</v>
      </c>
      <c r="B13" s="138" t="s">
        <v>162</v>
      </c>
      <c r="C13" s="141" t="s">
        <v>163</v>
      </c>
      <c r="D13" s="139" t="s">
        <v>156</v>
      </c>
      <c r="E13" s="139" t="s">
        <v>28</v>
      </c>
      <c r="F13" s="144" t="s">
        <v>94</v>
      </c>
      <c r="G13" s="144" t="s">
        <v>65</v>
      </c>
    </row>
    <row r="14" spans="1:7" ht="32" x14ac:dyDescent="0.2">
      <c r="A14" s="142">
        <v>2024</v>
      </c>
      <c r="B14" s="138" t="s">
        <v>87</v>
      </c>
      <c r="C14" s="141" t="s">
        <v>164</v>
      </c>
      <c r="D14" s="139" t="s">
        <v>91</v>
      </c>
      <c r="E14" s="139" t="s">
        <v>49</v>
      </c>
      <c r="F14" s="144" t="s">
        <v>162</v>
      </c>
      <c r="G14" s="145" t="s">
        <v>169</v>
      </c>
    </row>
    <row r="15" spans="1:7" ht="48" x14ac:dyDescent="0.2">
      <c r="A15" s="142">
        <v>2025</v>
      </c>
      <c r="B15" s="138" t="s">
        <v>87</v>
      </c>
      <c r="C15" s="141" t="s">
        <v>164</v>
      </c>
      <c r="D15" s="139" t="s">
        <v>87</v>
      </c>
      <c r="E15" s="140" t="s">
        <v>164</v>
      </c>
      <c r="F15" s="144" t="s">
        <v>170</v>
      </c>
      <c r="G15" s="145" t="s">
        <v>171</v>
      </c>
    </row>
  </sheetData>
  <pageMargins left="0.7" right="0.7" top="0.75" bottom="0.75" header="0.3" footer="0.3"/>
  <pageSetup paperSize="9" orientation="portrait" horizontalDpi="0" verticalDpi="0" copies="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129F-771F-4C6B-8D39-6A6F568F8AD0}">
  <sheetPr>
    <tabColor rgb="FFFFC000"/>
    <pageSetUpPr fitToPage="1"/>
  </sheetPr>
  <dimension ref="A1:X20"/>
  <sheetViews>
    <sheetView zoomScale="120" zoomScaleNormal="120" workbookViewId="0">
      <pane xSplit="4" ySplit="3" topLeftCell="E4" activePane="bottomRight" state="frozenSplit"/>
      <selection pane="topRight" activeCell="E1" sqref="E1"/>
      <selection pane="bottomLeft" activeCell="A5" sqref="A5"/>
      <selection pane="bottomRight" activeCell="G12" sqref="G12"/>
    </sheetView>
  </sheetViews>
  <sheetFormatPr baseColWidth="10" defaultColWidth="10.6640625" defaultRowHeight="12" x14ac:dyDescent="0.15"/>
  <cols>
    <col min="1" max="1" width="10.5" style="130" customWidth="1"/>
    <col min="2" max="2" width="11" style="130" customWidth="1"/>
    <col min="3" max="3" width="18.5" style="99" customWidth="1"/>
    <col min="4" max="4" width="11.5" style="99" customWidth="1"/>
    <col min="5" max="5" width="14.1640625" style="99" customWidth="1"/>
    <col min="6" max="6" width="12.6640625" style="99" customWidth="1"/>
    <col min="7" max="9" width="10.6640625" style="99"/>
    <col min="10" max="10" width="12.83203125" style="99" customWidth="1"/>
    <col min="11" max="12" width="10.6640625" style="99"/>
    <col min="13" max="13" width="11.5" style="99" customWidth="1"/>
    <col min="14" max="14" width="11.5" style="131" customWidth="1"/>
    <col min="15" max="15" width="14.6640625" style="99" customWidth="1"/>
    <col min="16" max="16" width="10.6640625" style="130"/>
    <col min="17" max="17" width="27.6640625" style="124" customWidth="1"/>
    <col min="18" max="18" width="10.6640625" style="133"/>
    <col min="19" max="19" width="28" style="97" customWidth="1"/>
    <col min="20" max="16384" width="10.6640625" style="97"/>
  </cols>
  <sheetData>
    <row r="1" spans="1:24" s="117" customFormat="1" ht="29" customHeight="1" x14ac:dyDescent="0.2">
      <c r="A1" s="110" t="s">
        <v>136</v>
      </c>
      <c r="B1" s="111">
        <v>46147</v>
      </c>
      <c r="C1" s="112"/>
      <c r="D1" s="110"/>
      <c r="E1" s="110"/>
      <c r="F1" s="110"/>
      <c r="G1" s="110"/>
      <c r="H1" s="110"/>
      <c r="I1" s="110"/>
      <c r="J1" s="111"/>
      <c r="K1" s="112"/>
      <c r="L1" s="113"/>
      <c r="M1" s="113"/>
      <c r="N1" s="114"/>
      <c r="O1" s="112"/>
      <c r="P1" s="115"/>
      <c r="Q1" s="116"/>
      <c r="R1" s="113"/>
      <c r="S1" s="113"/>
      <c r="T1" s="113"/>
    </row>
    <row r="2" spans="1:24" s="117" customFormat="1" ht="29" customHeight="1" x14ac:dyDescent="0.2">
      <c r="A2" s="110" t="s">
        <v>132</v>
      </c>
      <c r="B2" s="110">
        <v>7</v>
      </c>
      <c r="C2" s="112"/>
      <c r="D2" s="110"/>
      <c r="E2" s="110"/>
      <c r="F2" s="110"/>
      <c r="G2" s="110"/>
      <c r="H2" s="110"/>
      <c r="I2" s="110"/>
      <c r="J2" s="111"/>
      <c r="K2" s="112"/>
      <c r="L2" s="113"/>
      <c r="M2" s="113"/>
      <c r="N2" s="114"/>
      <c r="O2" s="112"/>
      <c r="P2" s="115"/>
      <c r="Q2" s="116"/>
      <c r="R2" s="113"/>
      <c r="S2" s="113"/>
      <c r="T2" s="113"/>
    </row>
    <row r="3" spans="1:24" s="117" customFormat="1" ht="29" customHeight="1" x14ac:dyDescent="0.2">
      <c r="A3" s="287" t="s">
        <v>131</v>
      </c>
      <c r="B3" s="287" t="s">
        <v>49</v>
      </c>
      <c r="C3" s="288"/>
      <c r="D3" s="287"/>
      <c r="E3" s="287"/>
      <c r="F3" s="287"/>
      <c r="G3" s="287"/>
      <c r="H3" s="287"/>
      <c r="I3" s="287"/>
      <c r="J3" s="289"/>
      <c r="K3" s="288"/>
      <c r="L3" s="290"/>
      <c r="M3" s="290"/>
      <c r="N3" s="291"/>
      <c r="O3" s="288"/>
      <c r="P3" s="292"/>
      <c r="Q3" s="293"/>
      <c r="R3" s="290"/>
      <c r="S3" s="290"/>
      <c r="T3" s="113"/>
    </row>
    <row r="4" spans="1:24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85"/>
      <c r="U4" s="119"/>
    </row>
    <row r="5" spans="1:24" ht="38" customHeight="1" x14ac:dyDescent="0.15">
      <c r="A5" s="213" t="s">
        <v>236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39">
        <v>1.0792999999999999</v>
      </c>
      <c r="I5" s="239">
        <v>1.0284</v>
      </c>
      <c r="J5" s="239">
        <v>1.0693999999999999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97" t="str">
        <f t="shared" ref="R5:R19" ca="1" si="0">IF(ISNUMBER(Q5), _xlfn.RANK.EQ(Q5, Q$5:Q$25, 1), "")</f>
        <v/>
      </c>
      <c r="S5" s="279"/>
      <c r="T5" s="286"/>
      <c r="U5" s="122"/>
      <c r="V5" s="123"/>
      <c r="X5" s="123"/>
    </row>
    <row r="6" spans="1:24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39">
        <v>0.98260000000000003</v>
      </c>
      <c r="I6" s="239">
        <v>0.94869999999999999</v>
      </c>
      <c r="J6" s="239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0.80608796296296292</v>
      </c>
      <c r="O6" s="221">
        <f t="shared" ref="O6:O19" si="2">IF(N6="","",N6-M6)</f>
        <v>5.6087962962962923E-2</v>
      </c>
      <c r="P6" s="222">
        <f t="shared" ref="P6:P19" si="3">IF(N6="","",SUM((HOUR(O6)*3600))+(MINUTE(O6)*60)+(SECOND(O6)))</f>
        <v>4846</v>
      </c>
      <c r="Q6" s="223">
        <f t="shared" ref="Q6:Q19" ca="1" si="4">IF(OR(L6="", P6=""),"",P6*L6)</f>
        <v>4761.6796000000004</v>
      </c>
      <c r="R6" s="297">
        <f t="shared" ca="1" si="0"/>
        <v>2</v>
      </c>
      <c r="S6" s="279"/>
      <c r="T6" s="286"/>
      <c r="U6" s="122"/>
      <c r="V6" s="123"/>
      <c r="X6" s="123"/>
    </row>
    <row r="7" spans="1:24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39">
        <v>1.0598000000000001</v>
      </c>
      <c r="I7" s="239">
        <v>1.0245</v>
      </c>
      <c r="J7" s="239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97">
        <v>8</v>
      </c>
      <c r="S7" s="279" t="s">
        <v>249</v>
      </c>
      <c r="T7" s="286"/>
      <c r="U7" s="122"/>
      <c r="V7" s="123"/>
      <c r="X7" s="123"/>
    </row>
    <row r="8" spans="1:24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97" t="str">
        <f t="shared" ca="1" si="0"/>
        <v/>
      </c>
      <c r="S8" s="279"/>
      <c r="T8" s="286"/>
      <c r="U8" s="124"/>
      <c r="V8" s="123"/>
      <c r="X8" s="123"/>
    </row>
    <row r="9" spans="1:24" ht="38" customHeight="1" x14ac:dyDescent="0.15">
      <c r="A9" s="213" t="s">
        <v>236</v>
      </c>
      <c r="B9" s="214" t="s">
        <v>176</v>
      </c>
      <c r="C9" s="233" t="s">
        <v>125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1.0204</v>
      </c>
      <c r="I9" s="234">
        <v>0.96760000000000002</v>
      </c>
      <c r="J9" s="234">
        <v>1.0146999999999999</v>
      </c>
      <c r="K9" s="228">
        <v>1.0204</v>
      </c>
      <c r="L9" s="219">
        <f t="shared" ca="1" si="1"/>
        <v>1.0504</v>
      </c>
      <c r="M9" s="220">
        <v>0.75</v>
      </c>
      <c r="N9" s="220">
        <v>0.8097685185185185</v>
      </c>
      <c r="O9" s="221">
        <f t="shared" si="2"/>
        <v>5.9768518518518499E-2</v>
      </c>
      <c r="P9" s="222">
        <f t="shared" si="3"/>
        <v>5164</v>
      </c>
      <c r="Q9" s="223">
        <f t="shared" ca="1" si="4"/>
        <v>5424.2655999999997</v>
      </c>
      <c r="R9" s="297">
        <f t="shared" ca="1" si="0"/>
        <v>6</v>
      </c>
      <c r="S9" s="283"/>
      <c r="T9" s="286"/>
      <c r="U9" s="122"/>
      <c r="V9" s="123"/>
      <c r="X9" s="123"/>
    </row>
    <row r="10" spans="1:24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39">
        <v>0.98350000000000004</v>
      </c>
      <c r="I10" s="239">
        <v>0.94879999999999998</v>
      </c>
      <c r="J10" s="239">
        <v>0.97650000000000003</v>
      </c>
      <c r="K10" s="228">
        <v>0.94879999999999998</v>
      </c>
      <c r="L10" s="219">
        <f t="shared" ca="1" si="1"/>
        <v>0.94879999999999998</v>
      </c>
      <c r="M10" s="220">
        <v>0.75</v>
      </c>
      <c r="N10" s="220">
        <v>0.81046296296296294</v>
      </c>
      <c r="O10" s="221">
        <f t="shared" si="2"/>
        <v>6.0462962962962941E-2</v>
      </c>
      <c r="P10" s="222">
        <f t="shared" si="3"/>
        <v>5224</v>
      </c>
      <c r="Q10" s="223">
        <f t="shared" ca="1" si="4"/>
        <v>4956.5311999999994</v>
      </c>
      <c r="R10" s="297">
        <f t="shared" ca="1" si="0"/>
        <v>4</v>
      </c>
      <c r="S10" s="279"/>
      <c r="T10" s="286"/>
      <c r="U10" s="124"/>
      <c r="V10" s="123"/>
      <c r="X10" s="123"/>
    </row>
    <row r="11" spans="1:24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39">
        <v>1.0022</v>
      </c>
      <c r="I11" s="239">
        <v>0.95199999999999996</v>
      </c>
      <c r="J11" s="239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0.80508101851851854</v>
      </c>
      <c r="O11" s="221">
        <f t="shared" si="2"/>
        <v>5.5081018518518543E-2</v>
      </c>
      <c r="P11" s="222">
        <f t="shared" si="3"/>
        <v>4759</v>
      </c>
      <c r="Q11" s="223">
        <f t="shared" ca="1" si="4"/>
        <v>4530.5680000000002</v>
      </c>
      <c r="R11" s="297">
        <f t="shared" ca="1" si="0"/>
        <v>1</v>
      </c>
      <c r="S11" s="279"/>
      <c r="T11" s="286"/>
      <c r="U11" s="122"/>
      <c r="V11" s="123"/>
      <c r="W11" s="125"/>
      <c r="X11" s="123"/>
    </row>
    <row r="12" spans="1:24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0.8099305555555556</v>
      </c>
      <c r="O12" s="221">
        <f t="shared" si="2"/>
        <v>5.9930555555555598E-2</v>
      </c>
      <c r="P12" s="222">
        <f t="shared" si="3"/>
        <v>5178</v>
      </c>
      <c r="Q12" s="223">
        <f t="shared" ca="1" si="4"/>
        <v>4941.3654000000006</v>
      </c>
      <c r="R12" s="297">
        <f t="shared" ca="1" si="0"/>
        <v>3</v>
      </c>
      <c r="S12" s="283"/>
      <c r="T12" s="286"/>
      <c r="U12" s="122"/>
    </row>
    <row r="13" spans="1:24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97" t="str">
        <f t="shared" ca="1" si="0"/>
        <v/>
      </c>
      <c r="S13" s="283"/>
      <c r="T13" s="286"/>
      <c r="U13" s="124"/>
      <c r="V13" s="123"/>
      <c r="X13" s="123"/>
    </row>
    <row r="14" spans="1:24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1.0596000000000001</v>
      </c>
      <c r="L14" s="219">
        <f t="shared" ca="1" si="1"/>
        <v>1.0596000000000001</v>
      </c>
      <c r="M14" s="220">
        <v>0.75</v>
      </c>
      <c r="N14" s="220">
        <v>0.80980324074074073</v>
      </c>
      <c r="O14" s="221">
        <f t="shared" si="2"/>
        <v>5.9803240740740726E-2</v>
      </c>
      <c r="P14" s="222">
        <f t="shared" si="3"/>
        <v>5167</v>
      </c>
      <c r="Q14" s="223">
        <f t="shared" ca="1" si="4"/>
        <v>5474.9532000000008</v>
      </c>
      <c r="R14" s="297">
        <f t="shared" ca="1" si="0"/>
        <v>7</v>
      </c>
      <c r="S14" s="283"/>
      <c r="T14" s="286"/>
      <c r="U14" s="122"/>
      <c r="V14" s="123"/>
      <c r="X14" s="123"/>
    </row>
    <row r="15" spans="1:24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97" t="str">
        <f t="shared" ca="1" si="0"/>
        <v/>
      </c>
      <c r="S15" s="279"/>
      <c r="T15" s="286"/>
      <c r="U15" s="124"/>
      <c r="V15" s="123"/>
      <c r="X15" s="123"/>
    </row>
    <row r="16" spans="1:24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39">
        <v>1.0388999999999999</v>
      </c>
      <c r="I16" s="239">
        <v>0.998</v>
      </c>
      <c r="J16" s="239">
        <v>1.0248999999999999</v>
      </c>
      <c r="K16" s="240">
        <v>1.0388999999999999</v>
      </c>
      <c r="L16" s="219">
        <f t="shared" ca="1" si="1"/>
        <v>1.0388999999999999</v>
      </c>
      <c r="M16" s="220">
        <v>0.75</v>
      </c>
      <c r="N16" s="220">
        <v>0.80708333333333337</v>
      </c>
      <c r="O16" s="221">
        <f t="shared" si="2"/>
        <v>5.7083333333333375E-2</v>
      </c>
      <c r="P16" s="222">
        <f t="shared" si="3"/>
        <v>4932</v>
      </c>
      <c r="Q16" s="223">
        <f t="shared" ca="1" si="4"/>
        <v>5123.8548000000001</v>
      </c>
      <c r="R16" s="297">
        <f t="shared" ca="1" si="0"/>
        <v>5</v>
      </c>
      <c r="S16" s="279"/>
      <c r="T16" s="286"/>
      <c r="U16" s="122"/>
      <c r="V16" s="123"/>
      <c r="X16" s="123"/>
    </row>
    <row r="17" spans="1:24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39"/>
      <c r="I17" s="298">
        <v>0.90590000000000004</v>
      </c>
      <c r="J17" s="298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97" t="str">
        <f t="shared" ca="1" si="0"/>
        <v/>
      </c>
      <c r="S17" s="279"/>
      <c r="T17" s="286"/>
      <c r="U17" s="122"/>
      <c r="V17" s="123"/>
      <c r="X17" s="123"/>
    </row>
    <row r="18" spans="1:24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39">
        <v>1.1809000000000001</v>
      </c>
      <c r="I18" s="239">
        <v>1.1001000000000001</v>
      </c>
      <c r="J18" s="239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97" t="str">
        <f t="shared" ca="1" si="0"/>
        <v/>
      </c>
      <c r="S18" s="279"/>
      <c r="T18" s="286"/>
      <c r="U18" s="122"/>
      <c r="V18" s="123"/>
      <c r="W18" s="123"/>
      <c r="X18" s="123"/>
    </row>
    <row r="19" spans="1:24" ht="38" customHeight="1" x14ac:dyDescent="0.15">
      <c r="A19" s="243">
        <v>2025</v>
      </c>
      <c r="B19" s="299" t="s">
        <v>245</v>
      </c>
      <c r="C19" s="300" t="s">
        <v>65</v>
      </c>
      <c r="D19" s="233" t="s">
        <v>246</v>
      </c>
      <c r="E19" s="249" t="s">
        <v>248</v>
      </c>
      <c r="F19" s="248" t="s">
        <v>247</v>
      </c>
      <c r="G19" s="249" t="s">
        <v>121</v>
      </c>
      <c r="H19" s="232" t="s">
        <v>122</v>
      </c>
      <c r="I19" s="232">
        <v>0.93769999999999998</v>
      </c>
      <c r="J19" s="232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97" t="str">
        <f t="shared" ca="1" si="0"/>
        <v/>
      </c>
      <c r="S19" s="279"/>
      <c r="T19" s="286"/>
      <c r="U19" s="124"/>
    </row>
    <row r="20" spans="1:24" x14ac:dyDescent="0.15">
      <c r="A20" s="195"/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6"/>
      <c r="P20" s="195"/>
      <c r="Q20" s="294"/>
      <c r="R20" s="295"/>
      <c r="S20" s="296"/>
    </row>
  </sheetData>
  <sheetProtection sheet="1" objects="1" scenarios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85DA-D9DA-4B2D-95AA-D7C9CA923EAB}">
  <sheetPr>
    <tabColor rgb="FFFFC000"/>
    <pageSetUpPr fitToPage="1"/>
  </sheetPr>
  <dimension ref="A1:X19"/>
  <sheetViews>
    <sheetView zoomScale="130" zoomScaleNormal="130" workbookViewId="0">
      <pane xSplit="4" ySplit="3" topLeftCell="E4" activePane="bottomRight" state="frozenSplit"/>
      <selection pane="topRight" activeCell="E1" sqref="E1"/>
      <selection pane="bottomLeft" activeCell="A5" sqref="A5"/>
      <selection pane="bottomRight" activeCell="S14" sqref="S14"/>
    </sheetView>
  </sheetViews>
  <sheetFormatPr baseColWidth="10" defaultColWidth="10.6640625" defaultRowHeight="15" x14ac:dyDescent="0.2"/>
  <cols>
    <col min="1" max="1" width="10.5" style="134" customWidth="1"/>
    <col min="2" max="2" width="11" style="92" customWidth="1"/>
    <col min="3" max="3" width="18.5" style="90" customWidth="1"/>
    <col min="4" max="4" width="11.5" style="90" customWidth="1"/>
    <col min="5" max="5" width="14.1640625" style="90" customWidth="1"/>
    <col min="6" max="9" width="10.6640625" style="90"/>
    <col min="10" max="10" width="12.83203125" style="90" customWidth="1"/>
    <col min="11" max="12" width="10.6640625" style="90"/>
    <col min="13" max="13" width="11.5" style="90" customWidth="1"/>
    <col min="14" max="14" width="11.5" style="92" customWidth="1"/>
    <col min="15" max="15" width="11.5" style="90" customWidth="1"/>
    <col min="16" max="16" width="10.6640625" style="91"/>
    <col min="17" max="16384" width="10.6640625" style="90"/>
  </cols>
  <sheetData>
    <row r="1" spans="1:24" s="117" customFormat="1" ht="29" customHeight="1" x14ac:dyDescent="0.2">
      <c r="A1" s="110" t="s">
        <v>136</v>
      </c>
      <c r="B1" s="111">
        <v>46154</v>
      </c>
      <c r="C1" s="112"/>
      <c r="D1" s="110"/>
      <c r="E1" s="110"/>
      <c r="F1" s="110"/>
      <c r="G1" s="110"/>
      <c r="H1" s="110"/>
      <c r="I1" s="110"/>
      <c r="J1" s="111"/>
      <c r="K1" s="112"/>
      <c r="L1" s="113"/>
      <c r="M1" s="113"/>
      <c r="N1" s="114"/>
      <c r="O1" s="112"/>
      <c r="P1" s="115"/>
      <c r="Q1" s="116"/>
      <c r="R1" s="113"/>
      <c r="S1" s="113"/>
      <c r="T1" s="113"/>
    </row>
    <row r="2" spans="1:24" s="117" customFormat="1" ht="29" customHeight="1" x14ac:dyDescent="0.2">
      <c r="A2" s="110" t="s">
        <v>132</v>
      </c>
      <c r="B2" s="110">
        <v>3</v>
      </c>
      <c r="C2" s="112"/>
      <c r="D2" s="110"/>
      <c r="E2" s="110"/>
      <c r="F2" s="110"/>
      <c r="G2" s="110"/>
      <c r="H2" s="110"/>
      <c r="I2" s="110"/>
      <c r="J2" s="111"/>
      <c r="K2" s="112"/>
      <c r="L2" s="113"/>
      <c r="M2" s="113"/>
      <c r="N2" s="114"/>
      <c r="O2" s="112"/>
      <c r="P2" s="115"/>
      <c r="Q2" s="116"/>
      <c r="R2" s="113"/>
      <c r="S2" s="113"/>
      <c r="T2" s="113"/>
    </row>
    <row r="3" spans="1:24" s="117" customFormat="1" ht="29" customHeight="1" x14ac:dyDescent="0.2">
      <c r="A3" s="110" t="s">
        <v>131</v>
      </c>
      <c r="B3" s="110" t="s">
        <v>76</v>
      </c>
      <c r="C3" s="112" t="s">
        <v>191</v>
      </c>
      <c r="D3" s="110"/>
      <c r="E3" s="110"/>
      <c r="F3" s="110"/>
      <c r="G3" s="110"/>
      <c r="H3" s="110"/>
      <c r="I3" s="110"/>
      <c r="J3" s="111"/>
      <c r="K3" s="112"/>
      <c r="L3" s="113"/>
      <c r="M3" s="113"/>
      <c r="N3" s="114"/>
      <c r="O3" s="112"/>
      <c r="P3" s="115"/>
      <c r="Q3" s="116"/>
      <c r="R3" s="113"/>
      <c r="S3" s="113"/>
      <c r="T3" s="113"/>
    </row>
    <row r="4" spans="1:24" s="278" customFormat="1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77"/>
      <c r="U4" s="276"/>
    </row>
    <row r="5" spans="1:24" s="278" customFormat="1" ht="38" customHeight="1" x14ac:dyDescent="0.15">
      <c r="A5" s="213" t="s">
        <v>236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1.0792999999999999</v>
      </c>
      <c r="I5" s="217">
        <v>1.0284</v>
      </c>
      <c r="J5" s="217">
        <v>1.0693999999999999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280"/>
      <c r="U5" s="279"/>
      <c r="V5" s="281"/>
      <c r="X5" s="281"/>
    </row>
    <row r="6" spans="1:24" s="278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0.81049768518518517</v>
      </c>
      <c r="O6" s="221">
        <f t="shared" ref="O6:O19" si="2">IF(N6="","",N6-M6)</f>
        <v>6.0497685185185168E-2</v>
      </c>
      <c r="P6" s="222">
        <f t="shared" ref="P6:P19" si="3">IF(N6="","",SUM((HOUR(O6)*3600))+(MINUTE(O6)*60)+(SECOND(O6)))</f>
        <v>5227</v>
      </c>
      <c r="Q6" s="223">
        <f t="shared" ref="Q6:Q19" ca="1" si="4">IF(OR(L6="", P6=""),"",P6*L6)</f>
        <v>5136.0502000000006</v>
      </c>
      <c r="R6" s="224">
        <f t="shared" ca="1" si="0"/>
        <v>3</v>
      </c>
      <c r="S6" s="279"/>
      <c r="T6" s="280"/>
      <c r="U6" s="279"/>
      <c r="V6" s="281"/>
      <c r="X6" s="281"/>
    </row>
    <row r="7" spans="1:24" s="278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0.80546296296296294</v>
      </c>
      <c r="O7" s="221">
        <f t="shared" si="2"/>
        <v>5.5462962962962936E-2</v>
      </c>
      <c r="P7" s="222">
        <f t="shared" si="3"/>
        <v>4792</v>
      </c>
      <c r="Q7" s="223">
        <f t="shared" ca="1" si="4"/>
        <v>4909.4039999999995</v>
      </c>
      <c r="R7" s="224">
        <f t="shared" ca="1" si="0"/>
        <v>1</v>
      </c>
      <c r="S7" s="279"/>
      <c r="T7" s="280"/>
      <c r="U7" s="279"/>
      <c r="V7" s="281"/>
      <c r="X7" s="281"/>
    </row>
    <row r="8" spans="1:24" s="278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  <c r="T8" s="280"/>
      <c r="U8" s="282"/>
      <c r="V8" s="281"/>
      <c r="X8" s="281"/>
    </row>
    <row r="9" spans="1:24" s="278" customFormat="1" ht="38" customHeight="1" x14ac:dyDescent="0.15">
      <c r="A9" s="235" t="s">
        <v>230</v>
      </c>
      <c r="B9" s="214" t="s">
        <v>176</v>
      </c>
      <c r="C9" s="233" t="s">
        <v>125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1.0204</v>
      </c>
      <c r="L9" s="219">
        <f t="shared" ca="1" si="1"/>
        <v>1.0204</v>
      </c>
      <c r="M9" s="220">
        <v>0.75</v>
      </c>
      <c r="N9" s="220">
        <v>0.81482638888888892</v>
      </c>
      <c r="O9" s="221">
        <f t="shared" si="2"/>
        <v>6.4826388888888919E-2</v>
      </c>
      <c r="P9" s="222">
        <f t="shared" si="3"/>
        <v>5601</v>
      </c>
      <c r="Q9" s="223">
        <f t="shared" ca="1" si="4"/>
        <v>5715.2604000000001</v>
      </c>
      <c r="R9" s="224">
        <f t="shared" ca="1" si="0"/>
        <v>7</v>
      </c>
      <c r="S9" s="343"/>
      <c r="T9" s="280"/>
      <c r="U9" s="279"/>
      <c r="V9" s="281"/>
      <c r="X9" s="281"/>
    </row>
    <row r="10" spans="1:24" s="278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0.97650000000000003</v>
      </c>
      <c r="L10" s="219">
        <f t="shared" ca="1" si="1"/>
        <v>0.97650000000000003</v>
      </c>
      <c r="M10" s="220">
        <v>0.75</v>
      </c>
      <c r="N10" s="220">
        <v>0.81236111111111109</v>
      </c>
      <c r="O10" s="221">
        <f t="shared" si="2"/>
        <v>6.2361111111111089E-2</v>
      </c>
      <c r="P10" s="222">
        <f t="shared" si="3"/>
        <v>5388</v>
      </c>
      <c r="Q10" s="223">
        <f t="shared" ca="1" si="4"/>
        <v>5261.3820000000005</v>
      </c>
      <c r="R10" s="224">
        <f t="shared" ca="1" si="0"/>
        <v>4</v>
      </c>
      <c r="S10" s="279"/>
      <c r="T10" s="280"/>
      <c r="U10" s="282"/>
      <c r="V10" s="281"/>
      <c r="X10" s="281"/>
    </row>
    <row r="11" spans="1:24" s="278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0.81409722222222225</v>
      </c>
      <c r="O11" s="221">
        <f t="shared" si="2"/>
        <v>6.409722222222225E-2</v>
      </c>
      <c r="P11" s="222">
        <f t="shared" si="3"/>
        <v>5538</v>
      </c>
      <c r="Q11" s="223">
        <f t="shared" ca="1" si="4"/>
        <v>5272.1759999999995</v>
      </c>
      <c r="R11" s="224">
        <f t="shared" ca="1" si="0"/>
        <v>5</v>
      </c>
      <c r="S11" s="279"/>
      <c r="T11" s="280"/>
      <c r="U11" s="279"/>
      <c r="V11" s="281"/>
      <c r="W11" s="284"/>
      <c r="X11" s="281"/>
    </row>
    <row r="12" spans="1:24" s="278" customFormat="1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0.80979166666666669</v>
      </c>
      <c r="O12" s="221">
        <f t="shared" si="2"/>
        <v>5.9791666666666687E-2</v>
      </c>
      <c r="P12" s="222">
        <f t="shared" si="3"/>
        <v>5166</v>
      </c>
      <c r="Q12" s="223">
        <f t="shared" ca="1" si="4"/>
        <v>4929.9138000000003</v>
      </c>
      <c r="R12" s="224">
        <f t="shared" ca="1" si="0"/>
        <v>2</v>
      </c>
      <c r="S12" s="343"/>
      <c r="T12" s="280"/>
      <c r="U12" s="279"/>
    </row>
    <row r="13" spans="1:24" s="278" customFormat="1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0.98340000000000005</v>
      </c>
      <c r="L13" s="219">
        <f t="shared" ca="1" si="1"/>
        <v>1.0134000000000001</v>
      </c>
      <c r="M13" s="301">
        <v>0.75</v>
      </c>
      <c r="N13" s="220">
        <v>0.81194444444444447</v>
      </c>
      <c r="O13" s="221">
        <f t="shared" si="2"/>
        <v>6.1944444444444469E-2</v>
      </c>
      <c r="P13" s="222">
        <f t="shared" si="3"/>
        <v>5352</v>
      </c>
      <c r="Q13" s="223">
        <f t="shared" ca="1" si="4"/>
        <v>5423.7168000000001</v>
      </c>
      <c r="R13" s="224">
        <f t="shared" ca="1" si="0"/>
        <v>6</v>
      </c>
      <c r="S13" s="343"/>
      <c r="T13" s="280"/>
      <c r="U13" s="282"/>
      <c r="V13" s="281"/>
      <c r="X13" s="281"/>
    </row>
    <row r="14" spans="1:24" s="278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>
        <v>0.75</v>
      </c>
      <c r="N14" s="220">
        <v>0.83333333333333337</v>
      </c>
      <c r="O14" s="221">
        <f t="shared" si="2"/>
        <v>8.333333333333337E-2</v>
      </c>
      <c r="P14" s="222">
        <f t="shared" si="3"/>
        <v>7200</v>
      </c>
      <c r="Q14" s="223" t="str">
        <f t="shared" ca="1" si="4"/>
        <v/>
      </c>
      <c r="R14" s="224">
        <v>11</v>
      </c>
      <c r="S14" s="343" t="s">
        <v>249</v>
      </c>
      <c r="T14" s="280"/>
      <c r="U14" s="279"/>
      <c r="V14" s="281"/>
      <c r="X14" s="281"/>
    </row>
    <row r="15" spans="1:24" s="278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0.91930000000000001</v>
      </c>
      <c r="L15" s="219">
        <f t="shared" ca="1" si="1"/>
        <v>1.0992999999999999</v>
      </c>
      <c r="M15" s="220">
        <v>0.75</v>
      </c>
      <c r="N15" s="220">
        <v>0.82651620370370371</v>
      </c>
      <c r="O15" s="221">
        <f t="shared" si="2"/>
        <v>7.6516203703703711E-2</v>
      </c>
      <c r="P15" s="222">
        <f t="shared" si="3"/>
        <v>6611</v>
      </c>
      <c r="Q15" s="223">
        <f t="shared" ca="1" si="4"/>
        <v>7267.4722999999994</v>
      </c>
      <c r="R15" s="224">
        <f t="shared" ca="1" si="0"/>
        <v>10</v>
      </c>
      <c r="S15" s="279"/>
      <c r="T15" s="280"/>
      <c r="U15" s="282"/>
      <c r="V15" s="281"/>
      <c r="X15" s="281"/>
    </row>
    <row r="16" spans="1:24" s="278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  <c r="T16" s="280"/>
      <c r="U16" s="279"/>
      <c r="V16" s="281"/>
      <c r="X16" s="281"/>
    </row>
    <row r="17" spans="1:24" s="278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>
        <v>0.90029999999999999</v>
      </c>
      <c r="L17" s="219">
        <f t="shared" ca="1" si="1"/>
        <v>0.93030000000000002</v>
      </c>
      <c r="M17" s="220">
        <v>0.75</v>
      </c>
      <c r="N17" s="220">
        <v>0.82618055555555558</v>
      </c>
      <c r="O17" s="221">
        <f t="shared" si="2"/>
        <v>7.6180555555555585E-2</v>
      </c>
      <c r="P17" s="222">
        <f t="shared" si="3"/>
        <v>6582</v>
      </c>
      <c r="Q17" s="223">
        <f t="shared" ca="1" si="4"/>
        <v>6123.2345999999998</v>
      </c>
      <c r="R17" s="224">
        <f t="shared" ca="1" si="0"/>
        <v>8</v>
      </c>
      <c r="S17" s="279"/>
      <c r="T17" s="280"/>
      <c r="U17" s="279"/>
      <c r="V17" s="281"/>
      <c r="X17" s="281"/>
    </row>
    <row r="18" spans="1:24" s="278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  <c r="T18" s="280"/>
      <c r="U18" s="279"/>
      <c r="V18" s="281"/>
      <c r="W18" s="281"/>
      <c r="X18" s="281"/>
    </row>
    <row r="19" spans="1:24" s="278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>
        <v>0.92700000000000005</v>
      </c>
      <c r="L19" s="219">
        <f t="shared" ca="1" si="1"/>
        <v>0.95700000000000007</v>
      </c>
      <c r="M19" s="220">
        <v>0.75</v>
      </c>
      <c r="N19" s="220">
        <v>0.82874999999999999</v>
      </c>
      <c r="O19" s="221">
        <f t="shared" si="2"/>
        <v>7.8749999999999987E-2</v>
      </c>
      <c r="P19" s="222">
        <f t="shared" si="3"/>
        <v>6804</v>
      </c>
      <c r="Q19" s="223">
        <f t="shared" ca="1" si="4"/>
        <v>6511.4280000000008</v>
      </c>
      <c r="R19" s="224">
        <f t="shared" ca="1" si="0"/>
        <v>9</v>
      </c>
      <c r="S19" s="279"/>
      <c r="T19" s="280"/>
      <c r="U19" s="282"/>
    </row>
  </sheetData>
  <sheetProtection sheet="1" objects="1" scenarios="1"/>
  <pageMargins left="0" right="0" top="0.74803149606299213" bottom="0.74803149606299213" header="0.31496062992125984" footer="0.31496062992125984"/>
  <pageSetup paperSize="9" scale="65" orientation="landscape" copies="1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8DAE-6467-4291-970D-794FE8210379}">
  <sheetPr>
    <tabColor rgb="FFFFC000"/>
    <pageSetUpPr fitToPage="1"/>
  </sheetPr>
  <dimension ref="A1:T19"/>
  <sheetViews>
    <sheetView zoomScale="140" zoomScaleNormal="140" workbookViewId="0">
      <pane xSplit="4" ySplit="3" topLeftCell="E4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1" width="10.5" style="130" customWidth="1"/>
    <col min="2" max="2" width="11" style="130" customWidth="1"/>
    <col min="3" max="3" width="18.5" style="99" customWidth="1"/>
    <col min="4" max="4" width="11.5" style="99" customWidth="1"/>
    <col min="5" max="5" width="14.1640625" style="99" customWidth="1"/>
    <col min="6" max="6" width="12.6640625" style="99" customWidth="1"/>
    <col min="7" max="9" width="10.6640625" style="99"/>
    <col min="10" max="10" width="12.83203125" style="99" customWidth="1"/>
    <col min="11" max="12" width="10.6640625" style="99"/>
    <col min="13" max="13" width="11.5" style="99" customWidth="1"/>
    <col min="14" max="14" width="11.5" style="131" customWidth="1"/>
    <col min="15" max="15" width="14.6640625" style="99" customWidth="1"/>
    <col min="16" max="16" width="10.6640625" style="130"/>
    <col min="17" max="17" width="27.6640625" style="124" customWidth="1"/>
    <col min="18" max="18" width="10.6640625" style="97"/>
    <col min="19" max="19" width="26.1640625" style="97" customWidth="1"/>
    <col min="20" max="16384" width="10.6640625" style="97"/>
  </cols>
  <sheetData>
    <row r="1" spans="1:20" s="117" customFormat="1" ht="29" customHeight="1" x14ac:dyDescent="0.2">
      <c r="A1" s="110" t="s">
        <v>136</v>
      </c>
      <c r="B1" s="111">
        <v>46161</v>
      </c>
      <c r="C1" s="112"/>
      <c r="D1" s="110"/>
      <c r="E1" s="110"/>
      <c r="F1" s="110"/>
      <c r="G1" s="110"/>
      <c r="H1" s="110"/>
      <c r="I1" s="110"/>
      <c r="J1" s="111"/>
      <c r="K1" s="112"/>
      <c r="L1" s="113"/>
      <c r="M1" s="113"/>
      <c r="N1" s="114"/>
      <c r="O1" s="112"/>
      <c r="P1" s="115"/>
      <c r="Q1" s="116"/>
      <c r="R1" s="113"/>
      <c r="S1" s="113"/>
      <c r="T1" s="113"/>
    </row>
    <row r="2" spans="1:20" s="117" customFormat="1" ht="29" customHeight="1" x14ac:dyDescent="0.2">
      <c r="A2" s="110" t="s">
        <v>132</v>
      </c>
      <c r="B2" s="110" t="s">
        <v>251</v>
      </c>
      <c r="C2" s="112"/>
      <c r="D2" s="110"/>
      <c r="E2" s="110"/>
      <c r="F2" s="110"/>
      <c r="G2" s="110"/>
      <c r="H2" s="110"/>
      <c r="I2" s="110"/>
      <c r="J2" s="111"/>
      <c r="K2" s="112"/>
      <c r="L2" s="113"/>
      <c r="M2" s="113"/>
      <c r="N2" s="114"/>
      <c r="O2" s="112"/>
      <c r="P2" s="115"/>
      <c r="Q2" s="116"/>
      <c r="R2" s="113"/>
      <c r="S2" s="113"/>
      <c r="T2" s="113"/>
    </row>
    <row r="3" spans="1:20" s="117" customFormat="1" ht="29" customHeight="1" x14ac:dyDescent="0.2">
      <c r="A3" s="110" t="s">
        <v>131</v>
      </c>
      <c r="B3" s="110" t="s">
        <v>83</v>
      </c>
      <c r="C3" s="112"/>
      <c r="D3" s="110"/>
      <c r="E3" s="110"/>
      <c r="F3" s="110"/>
      <c r="G3" s="110"/>
      <c r="H3" s="110"/>
      <c r="I3" s="110"/>
      <c r="J3" s="111"/>
      <c r="K3" s="112"/>
      <c r="L3" s="113"/>
      <c r="M3" s="113"/>
      <c r="N3" s="114"/>
      <c r="O3" s="112"/>
      <c r="P3" s="115"/>
      <c r="Q3" s="116"/>
      <c r="R3" s="113"/>
      <c r="S3" s="113"/>
      <c r="T3" s="113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39">
        <v>1.077</v>
      </c>
      <c r="I5" s="239">
        <v>1.0263</v>
      </c>
      <c r="J5" s="239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39">
        <v>0.98260000000000003</v>
      </c>
      <c r="I6" s="239">
        <v>0.94869999999999999</v>
      </c>
      <c r="J6" s="239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0.79887731481481483</v>
      </c>
      <c r="O6" s="221">
        <f t="shared" ref="O6:O19" si="2">IF(N6="","",N6-M6)</f>
        <v>4.8877314814814832E-2</v>
      </c>
      <c r="P6" s="222">
        <f t="shared" ref="P6:P19" si="3">IF(N6="","",SUM((HOUR(O6)*3600))+(MINUTE(O6)*60)+(SECOND(O6)))</f>
        <v>4223</v>
      </c>
      <c r="Q6" s="223">
        <f t="shared" ref="Q6:Q19" ca="1" si="4">IF(OR(L6="", P6=""),"",P6*L6)</f>
        <v>4149.5198</v>
      </c>
      <c r="R6" s="224">
        <f t="shared" ca="1" si="0"/>
        <v>2</v>
      </c>
      <c r="S6" s="279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39">
        <v>1.0598000000000001</v>
      </c>
      <c r="I7" s="239">
        <v>1.0245</v>
      </c>
      <c r="J7" s="239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0.79656249999999995</v>
      </c>
      <c r="O7" s="221">
        <f t="shared" si="2"/>
        <v>4.6562499999999951E-2</v>
      </c>
      <c r="P7" s="222">
        <f t="shared" si="3"/>
        <v>4023</v>
      </c>
      <c r="Q7" s="223">
        <f t="shared" ca="1" si="4"/>
        <v>4263.5754000000006</v>
      </c>
      <c r="R7" s="224">
        <f t="shared" ca="1" si="0"/>
        <v>3</v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>
        <v>11</v>
      </c>
      <c r="S8" s="279" t="s">
        <v>249</v>
      </c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1.0153000000000001</v>
      </c>
      <c r="L9" s="219">
        <f t="shared" ca="1" si="1"/>
        <v>1.0153000000000001</v>
      </c>
      <c r="M9" s="220">
        <v>0.75</v>
      </c>
      <c r="N9" s="220">
        <v>0.80710648148148145</v>
      </c>
      <c r="O9" s="221">
        <f t="shared" si="2"/>
        <v>5.7106481481481453E-2</v>
      </c>
      <c r="P9" s="222">
        <f t="shared" si="3"/>
        <v>4934</v>
      </c>
      <c r="Q9" s="223">
        <f t="shared" ca="1" si="4"/>
        <v>5009.4902000000002</v>
      </c>
      <c r="R9" s="224">
        <f t="shared" ca="1" si="0"/>
        <v>7</v>
      </c>
      <c r="S9" s="28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39">
        <v>0.98350000000000004</v>
      </c>
      <c r="I10" s="239">
        <v>0.94879999999999998</v>
      </c>
      <c r="J10" s="239">
        <v>0.97650000000000003</v>
      </c>
      <c r="K10" s="228">
        <v>0.98350000000000004</v>
      </c>
      <c r="L10" s="219">
        <f t="shared" ca="1" si="1"/>
        <v>0.98350000000000004</v>
      </c>
      <c r="M10" s="220">
        <v>0.75</v>
      </c>
      <c r="N10" s="220">
        <v>0.80094907407407412</v>
      </c>
      <c r="O10" s="221">
        <f t="shared" si="2"/>
        <v>5.0949074074074119E-2</v>
      </c>
      <c r="P10" s="222">
        <f t="shared" si="3"/>
        <v>4402</v>
      </c>
      <c r="Q10" s="223">
        <f t="shared" ca="1" si="4"/>
        <v>4329.3670000000002</v>
      </c>
      <c r="R10" s="224">
        <f t="shared" ca="1" si="0"/>
        <v>4</v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39">
        <v>1.0022</v>
      </c>
      <c r="I11" s="239">
        <v>0.95199999999999996</v>
      </c>
      <c r="J11" s="239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0.79935185185185187</v>
      </c>
      <c r="O12" s="221">
        <f t="shared" si="2"/>
        <v>4.9351851851851869E-2</v>
      </c>
      <c r="P12" s="222">
        <f t="shared" si="3"/>
        <v>4264</v>
      </c>
      <c r="Q12" s="223">
        <f t="shared" ca="1" si="4"/>
        <v>4069.1352000000002</v>
      </c>
      <c r="R12" s="224">
        <f t="shared" ca="1" si="0"/>
        <v>1</v>
      </c>
      <c r="S12" s="283"/>
    </row>
    <row r="13" spans="1:20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0.98340000000000005</v>
      </c>
      <c r="L13" s="219">
        <f t="shared" ca="1" si="1"/>
        <v>1.0134000000000001</v>
      </c>
      <c r="M13" s="220">
        <v>0.75</v>
      </c>
      <c r="N13" s="220">
        <v>0.80826388888888889</v>
      </c>
      <c r="O13" s="221">
        <f t="shared" si="2"/>
        <v>5.8263888888888893E-2</v>
      </c>
      <c r="P13" s="222">
        <f t="shared" si="3"/>
        <v>5034</v>
      </c>
      <c r="Q13" s="223">
        <f t="shared" ca="1" si="4"/>
        <v>5101.4556000000002</v>
      </c>
      <c r="R13" s="224">
        <f t="shared" ca="1" si="0"/>
        <v>8</v>
      </c>
      <c r="S13" s="28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0.80879629629629635</v>
      </c>
      <c r="O14" s="221">
        <f t="shared" si="2"/>
        <v>5.8796296296296346E-2</v>
      </c>
      <c r="P14" s="222">
        <f t="shared" si="3"/>
        <v>5080</v>
      </c>
      <c r="Q14" s="223">
        <f t="shared" ca="1" si="4"/>
        <v>5123.6880000000001</v>
      </c>
      <c r="R14" s="224">
        <f t="shared" ca="1" si="0"/>
        <v>9</v>
      </c>
      <c r="S14" s="28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0.91930000000000001</v>
      </c>
      <c r="L15" s="219">
        <f t="shared" ca="1" si="1"/>
        <v>1.0992999999999999</v>
      </c>
      <c r="M15" s="220">
        <v>0.75</v>
      </c>
      <c r="N15" s="220">
        <v>0.80944444444444441</v>
      </c>
      <c r="O15" s="221">
        <f t="shared" si="2"/>
        <v>5.9444444444444411E-2</v>
      </c>
      <c r="P15" s="222">
        <f t="shared" si="3"/>
        <v>5136</v>
      </c>
      <c r="Q15" s="223">
        <f t="shared" ca="1" si="4"/>
        <v>5646.0047999999997</v>
      </c>
      <c r="R15" s="224">
        <f t="shared" ca="1" si="0"/>
        <v>10</v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39">
        <v>1.0388999999999999</v>
      </c>
      <c r="I16" s="239">
        <v>0.998</v>
      </c>
      <c r="J16" s="239">
        <v>1.0248999999999999</v>
      </c>
      <c r="K16" s="240">
        <v>1.0388999999999999</v>
      </c>
      <c r="L16" s="219">
        <f t="shared" ca="1" si="1"/>
        <v>1.0388999999999999</v>
      </c>
      <c r="M16" s="220">
        <v>0.75</v>
      </c>
      <c r="N16" s="220">
        <v>0.8034027777777778</v>
      </c>
      <c r="O16" s="221">
        <f t="shared" si="2"/>
        <v>5.3402777777777799E-2</v>
      </c>
      <c r="P16" s="222">
        <f t="shared" si="3"/>
        <v>4614</v>
      </c>
      <c r="Q16" s="223">
        <f t="shared" ca="1" si="4"/>
        <v>4793.4845999999998</v>
      </c>
      <c r="R16" s="224">
        <f t="shared" ca="1" si="0"/>
        <v>6</v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39"/>
      <c r="I17" s="298">
        <v>0.90590000000000004</v>
      </c>
      <c r="J17" s="298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39">
        <v>1.1809000000000001</v>
      </c>
      <c r="I18" s="239">
        <v>1.1001000000000001</v>
      </c>
      <c r="J18" s="239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0.79303240740740744</v>
      </c>
      <c r="O18" s="221">
        <f t="shared" si="2"/>
        <v>4.3032407407407436E-2</v>
      </c>
      <c r="P18" s="222">
        <f t="shared" si="3"/>
        <v>3718</v>
      </c>
      <c r="Q18" s="223">
        <f t="shared" ca="1" si="4"/>
        <v>4390.5862000000006</v>
      </c>
      <c r="R18" s="224">
        <f t="shared" ca="1" si="0"/>
        <v>5</v>
      </c>
      <c r="S18" s="279"/>
    </row>
    <row r="19" spans="1:19" ht="38" customHeight="1" x14ac:dyDescent="0.15">
      <c r="A19" s="243">
        <v>2025</v>
      </c>
      <c r="B19" s="299" t="s">
        <v>245</v>
      </c>
      <c r="C19" s="300" t="s">
        <v>65</v>
      </c>
      <c r="D19" s="233" t="s">
        <v>246</v>
      </c>
      <c r="E19" s="249" t="s">
        <v>248</v>
      </c>
      <c r="F19" s="248" t="s">
        <v>247</v>
      </c>
      <c r="G19" s="249" t="s">
        <v>121</v>
      </c>
      <c r="H19" s="232" t="s">
        <v>122</v>
      </c>
      <c r="I19" s="232">
        <v>0.93769999999999998</v>
      </c>
      <c r="J19" s="232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53" orientation="landscape" copies="1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294B-616E-41B1-A15F-F15FCDE27989}">
  <sheetPr>
    <tabColor rgb="FFFFC000"/>
    <pageSetUpPr fitToPage="1"/>
  </sheetPr>
  <dimension ref="A1:T19"/>
  <sheetViews>
    <sheetView zoomScale="150" zoomScaleNormal="150" workbookViewId="0">
      <pane xSplit="4" ySplit="1" topLeftCell="E2" activePane="bottomRight" state="frozenSplit"/>
      <selection pane="topRight" activeCell="E1" sqref="E1"/>
      <selection pane="bottomLeft" activeCell="A5" sqref="A5"/>
      <selection pane="bottomRight" activeCell="R15" sqref="R15"/>
    </sheetView>
  </sheetViews>
  <sheetFormatPr baseColWidth="10" defaultColWidth="10.6640625" defaultRowHeight="12" x14ac:dyDescent="0.15"/>
  <cols>
    <col min="1" max="2" width="10.6640625" style="130"/>
    <col min="3" max="3" width="15" style="99" customWidth="1"/>
    <col min="4" max="6" width="12.83203125" style="99" customWidth="1"/>
    <col min="7" max="7" width="14.1640625" style="99" customWidth="1"/>
    <col min="8" max="10" width="10" style="99" customWidth="1"/>
    <col min="11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16.8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46168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252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31</v>
      </c>
      <c r="D3" s="175" t="s">
        <v>192</v>
      </c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1</v>
      </c>
      <c r="L6" s="219">
        <f t="shared" ref="L6:L19" ca="1" si="1">IF(K6 ="", "", (YEAR(TODAY()) - A6)*0.03 + K6)</f>
        <v>1</v>
      </c>
      <c r="M6" s="220">
        <v>0.75</v>
      </c>
      <c r="N6" s="344">
        <v>0.81614583333333335</v>
      </c>
      <c r="O6" s="221">
        <f>IF(N6="","",N6-M6)</f>
        <v>6.6145833333333348E-2</v>
      </c>
      <c r="P6" s="222">
        <f>IF(N6="","",SUM((HOUR(O6)*3600))+(MINUTE(O6)*60)+(SECOND(O6)))</f>
        <v>5715</v>
      </c>
      <c r="Q6" s="223">
        <f t="shared" ref="Q6:Q19" ca="1" si="2">IF(OR(L6="", P6=""),"",P6*L6)</f>
        <v>5715</v>
      </c>
      <c r="R6" s="224">
        <f t="shared" ca="1" si="0"/>
        <v>5</v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</v>
      </c>
      <c r="L7" s="219">
        <f t="shared" ca="1" si="1"/>
        <v>1</v>
      </c>
      <c r="M7" s="220">
        <v>0.75</v>
      </c>
      <c r="N7" s="220">
        <v>0.81145833333333328</v>
      </c>
      <c r="O7" s="221">
        <f>IF(N7="","",N7-M7)</f>
        <v>6.1458333333333282E-2</v>
      </c>
      <c r="P7" s="222">
        <f>IF(N7="","",SUM((HOUR(O7)*3600))+(MINUTE(O7)*60)+(SECOND(O7)))</f>
        <v>5310</v>
      </c>
      <c r="Q7" s="223">
        <f t="shared" ca="1" si="2"/>
        <v>5310</v>
      </c>
      <c r="R7" s="224">
        <f t="shared" ca="1" si="0"/>
        <v>1</v>
      </c>
      <c r="S7" s="279"/>
    </row>
    <row r="8" spans="1:20" ht="40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ref="O8:O19" si="3">IF(N8="","",N8-M8)</f>
        <v/>
      </c>
      <c r="P8" s="222" t="str">
        <f t="shared" ref="P8:P19" si="4">IF(N8="","",SUM((HOUR(O8)*3600))+(MINUTE(O8)*60)+(SECOND(O8)))</f>
        <v/>
      </c>
      <c r="Q8" s="223" t="str">
        <f t="shared" ca="1" si="2"/>
        <v/>
      </c>
      <c r="R8" s="224" t="str">
        <f t="shared" ca="1" si="0"/>
        <v/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3"/>
        <v/>
      </c>
      <c r="P9" s="222" t="str">
        <f t="shared" si="4"/>
        <v/>
      </c>
      <c r="Q9" s="223" t="str">
        <f t="shared" ca="1" si="2"/>
        <v/>
      </c>
      <c r="R9" s="224" t="str">
        <f t="shared" ca="1" si="0"/>
        <v/>
      </c>
      <c r="S9" s="28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1</v>
      </c>
      <c r="L10" s="219">
        <f t="shared" ca="1" si="1"/>
        <v>1</v>
      </c>
      <c r="M10" s="220">
        <v>0.75</v>
      </c>
      <c r="N10" s="220">
        <v>0.81692129629629628</v>
      </c>
      <c r="O10" s="221">
        <f t="shared" si="3"/>
        <v>6.6921296296296284E-2</v>
      </c>
      <c r="P10" s="222">
        <f t="shared" si="4"/>
        <v>5782</v>
      </c>
      <c r="Q10" s="223">
        <f t="shared" ca="1" si="2"/>
        <v>5782</v>
      </c>
      <c r="R10" s="224">
        <f t="shared" ca="1" si="0"/>
        <v>7</v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1</v>
      </c>
      <c r="L11" s="219">
        <f t="shared" ca="1" si="1"/>
        <v>1</v>
      </c>
      <c r="M11" s="220">
        <v>0.75</v>
      </c>
      <c r="N11" s="220">
        <v>0.8128009259259259</v>
      </c>
      <c r="O11" s="221">
        <f t="shared" si="3"/>
        <v>6.2800925925925899E-2</v>
      </c>
      <c r="P11" s="222">
        <f t="shared" si="4"/>
        <v>5426</v>
      </c>
      <c r="Q11" s="223">
        <f t="shared" ca="1" si="2"/>
        <v>5426</v>
      </c>
      <c r="R11" s="224">
        <f t="shared" ca="1" si="0"/>
        <v>2</v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1</v>
      </c>
      <c r="L12" s="219">
        <f t="shared" ca="1" si="1"/>
        <v>1</v>
      </c>
      <c r="M12" s="220">
        <v>0.75</v>
      </c>
      <c r="N12" s="220">
        <v>0.81740740740740736</v>
      </c>
      <c r="O12" s="221">
        <f t="shared" si="3"/>
        <v>6.740740740740736E-2</v>
      </c>
      <c r="P12" s="222">
        <f t="shared" si="4"/>
        <v>5824</v>
      </c>
      <c r="Q12" s="223">
        <f t="shared" ca="1" si="2"/>
        <v>5824</v>
      </c>
      <c r="R12" s="224">
        <f t="shared" ca="1" si="0"/>
        <v>8</v>
      </c>
      <c r="S12" s="283"/>
    </row>
    <row r="13" spans="1:20" ht="40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1</v>
      </c>
      <c r="L13" s="219">
        <f t="shared" ca="1" si="1"/>
        <v>1.03</v>
      </c>
      <c r="M13" s="220">
        <v>0.75</v>
      </c>
      <c r="N13" s="220">
        <v>0.82674768518518515</v>
      </c>
      <c r="O13" s="221">
        <f t="shared" si="3"/>
        <v>7.6747685185185155E-2</v>
      </c>
      <c r="P13" s="222">
        <f t="shared" si="4"/>
        <v>6631</v>
      </c>
      <c r="Q13" s="223">
        <f t="shared" ca="1" si="2"/>
        <v>6829.93</v>
      </c>
      <c r="R13" s="224">
        <f t="shared" ca="1" si="0"/>
        <v>9</v>
      </c>
      <c r="S13" s="283"/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</v>
      </c>
      <c r="L14" s="219">
        <f t="shared" ca="1" si="1"/>
        <v>1</v>
      </c>
      <c r="M14" s="220">
        <v>0.75</v>
      </c>
      <c r="N14" s="220">
        <v>0.8159143518518519</v>
      </c>
      <c r="O14" s="221">
        <f t="shared" si="3"/>
        <v>6.5914351851851904E-2</v>
      </c>
      <c r="P14" s="222">
        <f t="shared" si="4"/>
        <v>5695</v>
      </c>
      <c r="Q14" s="223">
        <f t="shared" ca="1" si="2"/>
        <v>5695</v>
      </c>
      <c r="R14" s="224">
        <f t="shared" ca="1" si="0"/>
        <v>4</v>
      </c>
      <c r="S14" s="28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3"/>
        <v/>
      </c>
      <c r="P15" s="222" t="str">
        <f t="shared" si="4"/>
        <v/>
      </c>
      <c r="Q15" s="223" t="str">
        <f t="shared" ca="1" si="2"/>
        <v/>
      </c>
      <c r="R15" s="224">
        <v>10</v>
      </c>
      <c r="S15" s="279" t="s">
        <v>249</v>
      </c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1</v>
      </c>
      <c r="L16" s="219">
        <f t="shared" ca="1" si="1"/>
        <v>1</v>
      </c>
      <c r="M16" s="220">
        <v>0.75</v>
      </c>
      <c r="N16" s="220">
        <v>0.81620370370370365</v>
      </c>
      <c r="O16" s="221">
        <f t="shared" si="3"/>
        <v>6.6203703703703654E-2</v>
      </c>
      <c r="P16" s="222">
        <f t="shared" si="4"/>
        <v>5720</v>
      </c>
      <c r="Q16" s="223">
        <f t="shared" ca="1" si="2"/>
        <v>5720</v>
      </c>
      <c r="R16" s="224">
        <f t="shared" ca="1" si="0"/>
        <v>6</v>
      </c>
      <c r="S16" s="279"/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3"/>
        <v/>
      </c>
      <c r="P17" s="222" t="str">
        <f t="shared" si="4"/>
        <v/>
      </c>
      <c r="Q17" s="223" t="str">
        <f t="shared" ca="1" si="2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</v>
      </c>
      <c r="L18" s="219">
        <f t="shared" ca="1" si="1"/>
        <v>1</v>
      </c>
      <c r="M18" s="220">
        <v>0.75</v>
      </c>
      <c r="N18" s="220">
        <v>0.81530092592592596</v>
      </c>
      <c r="O18" s="221">
        <f t="shared" si="3"/>
        <v>6.5300925925925957E-2</v>
      </c>
      <c r="P18" s="222">
        <f t="shared" si="4"/>
        <v>5642</v>
      </c>
      <c r="Q18" s="223">
        <f t="shared" ca="1" si="2"/>
        <v>5642</v>
      </c>
      <c r="R18" s="224">
        <f t="shared" ca="1" si="0"/>
        <v>3</v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3"/>
        <v/>
      </c>
      <c r="P19" s="222" t="str">
        <f t="shared" si="4"/>
        <v/>
      </c>
      <c r="Q19" s="223" t="str">
        <f t="shared" ca="1" si="2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2" orientation="landscape" copies="1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BF08-5A8E-415C-9B43-1617F9EBA126}">
  <sheetPr>
    <tabColor rgb="FFFFC000"/>
    <pageSetUpPr fitToPage="1"/>
  </sheetPr>
  <dimension ref="A1:X19"/>
  <sheetViews>
    <sheetView zoomScale="140" zoomScaleNormal="140" workbookViewId="0">
      <pane xSplit="4" ySplit="1" topLeftCell="E2" activePane="bottomRight" state="frozenSplit"/>
      <selection pane="topRight" activeCell="E1" sqref="E1"/>
      <selection pane="bottomLeft" activeCell="A5" sqref="A5"/>
      <selection pane="bottomRight" activeCell="R5" sqref="R5:R19"/>
    </sheetView>
  </sheetViews>
  <sheetFormatPr baseColWidth="10" defaultColWidth="10.6640625" defaultRowHeight="12" x14ac:dyDescent="0.15"/>
  <cols>
    <col min="1" max="1" width="10.6640625" style="130"/>
    <col min="2" max="2" width="12.6640625" style="130" customWidth="1"/>
    <col min="3" max="3" width="15.83203125" style="99" customWidth="1"/>
    <col min="4" max="4" width="10.33203125" style="99" customWidth="1"/>
    <col min="5" max="5" width="10.6640625" style="99"/>
    <col min="6" max="6" width="14.33203125" style="99" customWidth="1"/>
    <col min="7" max="7" width="14.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32" style="97" customWidth="1"/>
    <col min="20" max="16384" width="10.6640625" style="97"/>
  </cols>
  <sheetData>
    <row r="1" spans="1:24" ht="15" x14ac:dyDescent="0.15">
      <c r="A1" s="110" t="s">
        <v>136</v>
      </c>
      <c r="B1" s="166">
        <v>46175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4" ht="15" x14ac:dyDescent="0.15">
      <c r="A2" s="173" t="s">
        <v>132</v>
      </c>
      <c r="B2" s="174">
        <v>1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4" ht="15" x14ac:dyDescent="0.15">
      <c r="A3" s="173" t="s">
        <v>131</v>
      </c>
      <c r="B3" s="174" t="s">
        <v>67</v>
      </c>
      <c r="C3" s="345" t="s">
        <v>253</v>
      </c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4" s="278" customFormat="1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77"/>
      <c r="U4" s="276"/>
    </row>
    <row r="5" spans="1:24" s="278" customFormat="1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280"/>
      <c r="U5" s="279"/>
      <c r="V5" s="281"/>
      <c r="X5" s="281"/>
    </row>
    <row r="6" spans="1:24" s="278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0.97509999999999997</v>
      </c>
      <c r="L6" s="219">
        <f t="shared" ref="L6:L19" ca="1" si="1">IF(K6 ="", "", (YEAR(TODAY()) - A6)*0.03 + K6)</f>
        <v>0.97509999999999997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8</v>
      </c>
      <c r="S6" s="279" t="s">
        <v>249</v>
      </c>
      <c r="T6" s="280"/>
      <c r="U6" s="279"/>
      <c r="V6" s="281"/>
      <c r="X6" s="281"/>
    </row>
    <row r="7" spans="1:24" s="278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0.81913194444444448</v>
      </c>
      <c r="O7" s="221">
        <f t="shared" si="2"/>
        <v>6.9131944444444482E-2</v>
      </c>
      <c r="P7" s="222">
        <f t="shared" si="3"/>
        <v>5973</v>
      </c>
      <c r="Q7" s="223">
        <f t="shared" ca="1" si="4"/>
        <v>6330.1854000000003</v>
      </c>
      <c r="R7" s="224">
        <f t="shared" ca="1" si="0"/>
        <v>4</v>
      </c>
      <c r="S7" s="279"/>
      <c r="T7" s="280"/>
      <c r="U7" s="279"/>
      <c r="V7" s="281"/>
      <c r="X7" s="281"/>
    </row>
    <row r="8" spans="1:24" s="278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  <c r="T8" s="280"/>
      <c r="U8" s="282"/>
      <c r="V8" s="281"/>
      <c r="X8" s="281"/>
    </row>
    <row r="9" spans="1:24" s="278" customFormat="1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>
        <v>0.75</v>
      </c>
      <c r="N9" s="220">
        <v>0.83339120370370368</v>
      </c>
      <c r="O9" s="221">
        <f t="shared" si="2"/>
        <v>8.3391203703703676E-2</v>
      </c>
      <c r="P9" s="222">
        <f t="shared" si="3"/>
        <v>7205</v>
      </c>
      <c r="Q9" s="223">
        <f t="shared" ca="1" si="4"/>
        <v>7250.3914999999997</v>
      </c>
      <c r="R9" s="224">
        <f t="shared" ca="1" si="0"/>
        <v>7</v>
      </c>
      <c r="S9" s="283"/>
      <c r="T9" s="280"/>
      <c r="U9" s="279"/>
      <c r="V9" s="281"/>
      <c r="X9" s="281"/>
    </row>
    <row r="10" spans="1:24" s="278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0.97650000000000003</v>
      </c>
      <c r="L10" s="219">
        <f t="shared" ca="1" si="1"/>
        <v>0.97650000000000003</v>
      </c>
      <c r="M10" s="220">
        <v>0.75</v>
      </c>
      <c r="N10" s="220">
        <v>0.82418981481481479</v>
      </c>
      <c r="O10" s="221">
        <f t="shared" si="2"/>
        <v>7.4189814814814792E-2</v>
      </c>
      <c r="P10" s="222">
        <f t="shared" si="3"/>
        <v>6410</v>
      </c>
      <c r="Q10" s="223">
        <f t="shared" ca="1" si="4"/>
        <v>6259.3649999999998</v>
      </c>
      <c r="R10" s="224">
        <f t="shared" ca="1" si="0"/>
        <v>3</v>
      </c>
      <c r="S10" s="279"/>
      <c r="T10" s="280"/>
      <c r="U10" s="282"/>
      <c r="V10" s="281"/>
      <c r="X10" s="281"/>
    </row>
    <row r="11" spans="1:24" s="278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0.83589120370370373</v>
      </c>
      <c r="O11" s="221">
        <f t="shared" si="2"/>
        <v>8.5891203703703733E-2</v>
      </c>
      <c r="P11" s="222">
        <f t="shared" si="3"/>
        <v>7421</v>
      </c>
      <c r="Q11" s="223">
        <f t="shared" ca="1" si="4"/>
        <v>7064.7919999999995</v>
      </c>
      <c r="R11" s="224">
        <f t="shared" ca="1" si="0"/>
        <v>6</v>
      </c>
      <c r="S11" s="279"/>
      <c r="T11" s="280"/>
      <c r="U11" s="279"/>
      <c r="V11" s="281"/>
      <c r="W11" s="284"/>
      <c r="X11" s="281"/>
    </row>
    <row r="12" spans="1:24" s="278" customFormat="1" ht="44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0.81945601851851857</v>
      </c>
      <c r="O12" s="221">
        <f t="shared" si="2"/>
        <v>6.945601851851857E-2</v>
      </c>
      <c r="P12" s="222">
        <f t="shared" si="3"/>
        <v>6001</v>
      </c>
      <c r="Q12" s="223">
        <f t="shared" ca="1" si="4"/>
        <v>5973.9955</v>
      </c>
      <c r="R12" s="224">
        <f t="shared" ca="1" si="0"/>
        <v>1</v>
      </c>
      <c r="S12" s="283"/>
      <c r="T12" s="280"/>
      <c r="U12" s="279"/>
    </row>
    <row r="13" spans="1:24" s="278" customFormat="1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0.98340000000000005</v>
      </c>
      <c r="L13" s="219">
        <f t="shared" ca="1" si="1"/>
        <v>1.0134000000000001</v>
      </c>
      <c r="M13" s="220">
        <v>0.75</v>
      </c>
      <c r="N13" s="220">
        <v>0.82297453703703705</v>
      </c>
      <c r="O13" s="221">
        <f t="shared" si="2"/>
        <v>7.2974537037037046E-2</v>
      </c>
      <c r="P13" s="222">
        <f t="shared" si="3"/>
        <v>6305</v>
      </c>
      <c r="Q13" s="223">
        <f t="shared" ca="1" si="4"/>
        <v>6389.4870000000001</v>
      </c>
      <c r="R13" s="224">
        <f t="shared" ca="1" si="0"/>
        <v>5</v>
      </c>
      <c r="S13" s="283"/>
      <c r="T13" s="280"/>
      <c r="U13" s="282"/>
      <c r="V13" s="281"/>
      <c r="X13" s="281"/>
    </row>
    <row r="14" spans="1:24" s="278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  <c r="T14" s="280"/>
      <c r="U14" s="279"/>
      <c r="V14" s="281"/>
      <c r="X14" s="281"/>
    </row>
    <row r="15" spans="1:24" s="278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  <c r="T15" s="280"/>
      <c r="U15" s="282"/>
      <c r="V15" s="281"/>
      <c r="X15" s="281"/>
    </row>
    <row r="16" spans="1:24" s="278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  <c r="T16" s="280"/>
      <c r="U16" s="279"/>
      <c r="V16" s="281"/>
      <c r="X16" s="281"/>
    </row>
    <row r="17" spans="1:24" s="278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  <c r="T17" s="280"/>
      <c r="U17" s="279"/>
      <c r="V17" s="281"/>
      <c r="X17" s="281"/>
    </row>
    <row r="18" spans="1:24" s="278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0.80906250000000002</v>
      </c>
      <c r="O18" s="221">
        <f t="shared" si="2"/>
        <v>5.9062500000000018E-2</v>
      </c>
      <c r="P18" s="222">
        <f t="shared" si="3"/>
        <v>5103</v>
      </c>
      <c r="Q18" s="223">
        <f t="shared" ca="1" si="4"/>
        <v>6026.1327000000001</v>
      </c>
      <c r="R18" s="224">
        <f t="shared" ca="1" si="0"/>
        <v>2</v>
      </c>
      <c r="S18" s="279"/>
      <c r="T18" s="280"/>
      <c r="U18" s="279"/>
      <c r="V18" s="281"/>
      <c r="W18" s="281"/>
      <c r="X18" s="281"/>
    </row>
    <row r="19" spans="1:24" s="278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  <c r="T19" s="280"/>
      <c r="U19" s="282"/>
    </row>
  </sheetData>
  <sheetProtection sheet="1" objects="1" scenarios="1"/>
  <pageMargins left="0" right="0" top="0.74803149606299213" bottom="0.74803149606299213" header="0.31496062992125984" footer="0.31496062992125984"/>
  <pageSetup paperSize="9" scale="57" orientation="landscape" copies="1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048E-BD01-48ED-95D0-FA9458461A96}">
  <sheetPr>
    <tabColor rgb="FFFFC00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1" width="8.1640625" style="130" customWidth="1"/>
    <col min="2" max="2" width="10.1640625" style="130" customWidth="1"/>
    <col min="3" max="3" width="15.6640625" style="99" customWidth="1"/>
    <col min="4" max="4" width="10.6640625" style="99"/>
    <col min="5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6640625" style="97" customWidth="1"/>
    <col min="20" max="16384" width="10.6640625" style="97"/>
  </cols>
  <sheetData>
    <row r="1" spans="1:20" ht="15" x14ac:dyDescent="0.15">
      <c r="A1" s="110" t="s">
        <v>136</v>
      </c>
      <c r="B1" s="347">
        <v>46182</v>
      </c>
      <c r="C1" s="348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346" t="s">
        <v>132</v>
      </c>
      <c r="B2" s="351">
        <v>5</v>
      </c>
      <c r="C2" s="352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354" t="s">
        <v>131</v>
      </c>
      <c r="B3" s="349" t="s">
        <v>254</v>
      </c>
      <c r="C3" s="350"/>
      <c r="D3" s="353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1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1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0.81785879629629632</v>
      </c>
      <c r="O6" s="221">
        <f t="shared" ref="O6:O19" si="2">IF(N6="","",N6-M6)</f>
        <v>6.785879629629632E-2</v>
      </c>
      <c r="P6" s="222">
        <f t="shared" ref="P6:P19" si="3">IF(N6="","",SUM((HOUR(O6)*3600))+(MINUTE(O6)*60)+(SECOND(O6)))</f>
        <v>5863</v>
      </c>
      <c r="Q6" s="223">
        <f t="shared" ref="Q6:Q19" ca="1" si="4">IF(OR(L6="", P6=""),"",P6*L6)</f>
        <v>5760.9838</v>
      </c>
      <c r="R6" s="224">
        <f t="shared" ca="1" si="0"/>
        <v>2</v>
      </c>
      <c r="S6" s="279"/>
      <c r="T6" s="185"/>
    </row>
    <row r="7" spans="1:20" ht="41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 t="s">
        <v>124</v>
      </c>
    </row>
    <row r="8" spans="1:20" ht="41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1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41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0.94879999999999998</v>
      </c>
      <c r="L10" s="219">
        <f t="shared" ca="1" si="1"/>
        <v>0.94879999999999998</v>
      </c>
      <c r="M10" s="220">
        <v>0.75</v>
      </c>
      <c r="N10" s="220">
        <v>0.81818287037037041</v>
      </c>
      <c r="O10" s="221">
        <f t="shared" si="2"/>
        <v>6.8182870370370408E-2</v>
      </c>
      <c r="P10" s="222">
        <f t="shared" si="3"/>
        <v>5891</v>
      </c>
      <c r="Q10" s="223">
        <f t="shared" ca="1" si="4"/>
        <v>5589.3807999999999</v>
      </c>
      <c r="R10" s="224">
        <f t="shared" ca="1" si="0"/>
        <v>1</v>
      </c>
      <c r="S10" s="279"/>
    </row>
    <row r="11" spans="1:20" ht="41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>
        <v>4</v>
      </c>
      <c r="S11" s="279" t="s">
        <v>249</v>
      </c>
    </row>
    <row r="12" spans="1:20" ht="41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41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41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0.82023148148148151</v>
      </c>
      <c r="O14" s="221">
        <f t="shared" si="2"/>
        <v>7.0231481481481506E-2</v>
      </c>
      <c r="P14" s="222">
        <f t="shared" si="3"/>
        <v>6068</v>
      </c>
      <c r="Q14" s="223">
        <f t="shared" ca="1" si="4"/>
        <v>6120.1848</v>
      </c>
      <c r="R14" s="224">
        <f t="shared" ca="1" si="0"/>
        <v>3</v>
      </c>
      <c r="S14" s="283"/>
    </row>
    <row r="15" spans="1:20" ht="41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1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1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1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 t="s">
        <v>124</v>
      </c>
    </row>
    <row r="19" spans="1:19" ht="41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0" orientation="landscape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18</vt:i4>
      </vt:variant>
    </vt:vector>
  </HeadingPairs>
  <TitlesOfParts>
    <vt:vector size="49" baseType="lpstr">
      <vt:lpstr>Hovedark</vt:lpstr>
      <vt:lpstr>Reserve</vt:lpstr>
      <vt:lpstr>Parolen</vt:lpstr>
      <vt:lpstr>5 mai</vt:lpstr>
      <vt:lpstr>12 mai</vt:lpstr>
      <vt:lpstr>19 mai</vt:lpstr>
      <vt:lpstr>26 mai</vt:lpstr>
      <vt:lpstr>2 juni</vt:lpstr>
      <vt:lpstr>9 juni</vt:lpstr>
      <vt:lpstr>16 juni</vt:lpstr>
      <vt:lpstr>22 juni</vt:lpstr>
      <vt:lpstr>Tjøme rundt</vt:lpstr>
      <vt:lpstr>30 juni</vt:lpstr>
      <vt:lpstr>7 juli</vt:lpstr>
      <vt:lpstr>14 juli</vt:lpstr>
      <vt:lpstr>21 juli</vt:lpstr>
      <vt:lpstr>28 juli</vt:lpstr>
      <vt:lpstr>4 august</vt:lpstr>
      <vt:lpstr>11 august</vt:lpstr>
      <vt:lpstr>Langeskjær</vt:lpstr>
      <vt:lpstr>18 august</vt:lpstr>
      <vt:lpstr>25 august</vt:lpstr>
      <vt:lpstr>1 september</vt:lpstr>
      <vt:lpstr>8 september</vt:lpstr>
      <vt:lpstr>15 september</vt:lpstr>
      <vt:lpstr>22 september</vt:lpstr>
      <vt:lpstr>29 september</vt:lpstr>
      <vt:lpstr>Cupper</vt:lpstr>
      <vt:lpstr>Gåsøpokalen</vt:lpstr>
      <vt:lpstr>Lillebuktpokalen</vt:lpstr>
      <vt:lpstr>Pokaler, historikk</vt:lpstr>
      <vt:lpstr>'1 september'!Print_Area</vt:lpstr>
      <vt:lpstr>'11 august'!Print_Area</vt:lpstr>
      <vt:lpstr>'12 mai'!Print_Area</vt:lpstr>
      <vt:lpstr>'16 juni'!Print_Area</vt:lpstr>
      <vt:lpstr>'18 august'!Print_Area</vt:lpstr>
      <vt:lpstr>'19 mai'!Print_Area</vt:lpstr>
      <vt:lpstr>'2 juni'!Print_Area</vt:lpstr>
      <vt:lpstr>'22 juni'!Print_Area</vt:lpstr>
      <vt:lpstr>'25 august'!Print_Area</vt:lpstr>
      <vt:lpstr>'26 mai'!Print_Area</vt:lpstr>
      <vt:lpstr>'28 juli'!Print_Area</vt:lpstr>
      <vt:lpstr>'30 juni'!Print_Area</vt:lpstr>
      <vt:lpstr>'5 mai'!Print_Area</vt:lpstr>
      <vt:lpstr>'7 juli'!Print_Area</vt:lpstr>
      <vt:lpstr>'8 september'!Print_Area</vt:lpstr>
      <vt:lpstr>'9 juni'!Print_Area</vt:lpstr>
      <vt:lpstr>Hovedark!Print_Area</vt:lpstr>
      <vt:lpstr>Parolen!Print_Area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Gustavsen</dc:creator>
  <cp:lastModifiedBy>Ove Stoerholt</cp:lastModifiedBy>
  <cp:lastPrinted>2026-09-09T07:13:23Z</cp:lastPrinted>
  <dcterms:created xsi:type="dcterms:W3CDTF">2021-04-25T10:20:15Z</dcterms:created>
  <dcterms:modified xsi:type="dcterms:W3CDTF">2026-09-09T07:13:33Z</dcterms:modified>
</cp:coreProperties>
</file>