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defaultThemeVersion="124226"/>
  <mc:AlternateContent xmlns:mc="http://schemas.openxmlformats.org/markup-compatibility/2006">
    <mc:Choice Requires="x15">
      <x15ac:absPath xmlns:x15ac="http://schemas.microsoft.com/office/spreadsheetml/2010/11/ac" url="https://aiwell-my.sharepoint.com/personal/tore_aiwell_no/Documents/Dokumenter/Tore/GKSS/2019/årets papirer/"/>
    </mc:Choice>
  </mc:AlternateContent>
  <xr:revisionPtr revIDLastSave="0" documentId="8_{B7FC13E5-1583-4F98-AEA4-674DFC4A330A}" xr6:coauthVersionLast="43" xr6:coauthVersionMax="43" xr10:uidLastSave="{00000000-0000-0000-0000-000000000000}"/>
  <bookViews>
    <workbookView xWindow="-120" yWindow="-120" windowWidth="29040" windowHeight="15840" firstSheet="1" activeTab="13" xr2:uid="{00000000-000D-0000-FFFF-FFFF00000000}"/>
  </bookViews>
  <sheets>
    <sheet name="Hoved" sheetId="1" r:id="rId1"/>
    <sheet name="Cupper" sheetId="6" r:id="rId2"/>
    <sheet name="Gåsøkalvpokalen" sheetId="16" r:id="rId3"/>
    <sheet name="01.05.2019" sheetId="2" r:id="rId4"/>
    <sheet name="07.05.2019" sheetId="3" r:id="rId5"/>
    <sheet name="14.05" sheetId="4" r:id="rId6"/>
    <sheet name="21.05" sheetId="5" r:id="rId7"/>
    <sheet name="28.05" sheetId="7" r:id="rId8"/>
    <sheet name="05.06" sheetId="8" r:id="rId9"/>
    <sheet name="11.06" sheetId="9" r:id="rId10"/>
    <sheet name="18.06" sheetId="11" r:id="rId11"/>
    <sheet name="25.06" sheetId="12" r:id="rId12"/>
    <sheet name="02.07" sheetId="13" r:id="rId13"/>
    <sheet name="09.07." sheetId="14" r:id="rId14"/>
    <sheet name="Ark6" sheetId="15" r:id="rId15"/>
    <sheet name="Ark4" sheetId="10" r:id="rId16"/>
  </sheets>
  <definedNames>
    <definedName name="Alle">Hoved!$A$3:$X$32</definedName>
    <definedName name="RaskKlasse">Hoved!$A$5:$W$32</definedName>
    <definedName name="TurKlasse">Hoved!#REF!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4" i="14" l="1"/>
  <c r="Q14" i="14"/>
  <c r="Q13" i="14"/>
  <c r="Q11" i="14"/>
  <c r="Q24" i="13" l="1"/>
  <c r="V24" i="13" s="1"/>
  <c r="U12" i="13"/>
  <c r="U11" i="13"/>
  <c r="U16" i="13"/>
  <c r="U17" i="13"/>
  <c r="U20" i="13"/>
  <c r="U24" i="13"/>
  <c r="Q11" i="13"/>
  <c r="Q20" i="13"/>
  <c r="X27" i="16" l="1"/>
  <c r="Y27" i="16"/>
  <c r="W6" i="16"/>
  <c r="W7" i="16"/>
  <c r="W8" i="16"/>
  <c r="W9" i="16"/>
  <c r="W10" i="16"/>
  <c r="W11" i="16"/>
  <c r="W12" i="16"/>
  <c r="W13" i="16"/>
  <c r="W14" i="16"/>
  <c r="W15" i="16"/>
  <c r="W16" i="16"/>
  <c r="W17" i="16"/>
  <c r="W18" i="16"/>
  <c r="W19" i="16"/>
  <c r="W20" i="16"/>
  <c r="W21" i="16"/>
  <c r="W22" i="16"/>
  <c r="W23" i="16"/>
  <c r="W24" i="16"/>
  <c r="W25" i="16"/>
  <c r="W5" i="16"/>
  <c r="H27" i="16"/>
  <c r="I27" i="16"/>
  <c r="J27" i="16"/>
  <c r="K27" i="16"/>
  <c r="L27" i="16"/>
  <c r="M27" i="16"/>
  <c r="N27" i="16"/>
  <c r="O27" i="16"/>
  <c r="P27" i="16"/>
  <c r="Q27" i="16"/>
  <c r="R27" i="16"/>
  <c r="S27" i="16"/>
  <c r="T27" i="16"/>
  <c r="U27" i="16"/>
  <c r="V27" i="16"/>
  <c r="G27" i="16"/>
  <c r="W28" i="16" l="1"/>
  <c r="W27" i="16"/>
  <c r="T21" i="12"/>
  <c r="U21" i="12"/>
  <c r="V21" i="12"/>
  <c r="W21" i="12" s="1"/>
  <c r="T22" i="12"/>
  <c r="U22" i="12"/>
  <c r="V22" i="12"/>
  <c r="W22" i="12" s="1"/>
  <c r="T23" i="12"/>
  <c r="U23" i="12"/>
  <c r="V23" i="12"/>
  <c r="W23" i="12" s="1"/>
  <c r="T24" i="12"/>
  <c r="U24" i="12" s="1"/>
  <c r="Q24" i="12" l="1"/>
  <c r="V24" i="12" s="1"/>
  <c r="Q20" i="12"/>
  <c r="Q14" i="12"/>
  <c r="Q16" i="12"/>
  <c r="Q17" i="12"/>
  <c r="Q13" i="12"/>
  <c r="Q12" i="12"/>
  <c r="V32" i="15" l="1"/>
  <c r="W32" i="15" s="1"/>
  <c r="U32" i="15"/>
  <c r="T32" i="15"/>
  <c r="K32" i="15"/>
  <c r="J32" i="15"/>
  <c r="I32" i="15"/>
  <c r="H32" i="15"/>
  <c r="V31" i="15"/>
  <c r="W31" i="15" s="1"/>
  <c r="U31" i="15"/>
  <c r="T31" i="15"/>
  <c r="J31" i="15"/>
  <c r="I31" i="15"/>
  <c r="H31" i="15"/>
  <c r="G31" i="15"/>
  <c r="K31" i="15" s="1"/>
  <c r="V30" i="15"/>
  <c r="W30" i="15" s="1"/>
  <c r="U30" i="15"/>
  <c r="T30" i="15"/>
  <c r="K30" i="15"/>
  <c r="J30" i="15"/>
  <c r="I30" i="15"/>
  <c r="V28" i="15"/>
  <c r="W28" i="15" s="1"/>
  <c r="U28" i="15"/>
  <c r="T28" i="15"/>
  <c r="K28" i="15"/>
  <c r="V27" i="15"/>
  <c r="W27" i="15" s="1"/>
  <c r="U27" i="15"/>
  <c r="T27" i="15"/>
  <c r="K27" i="15"/>
  <c r="J27" i="15"/>
  <c r="I27" i="15"/>
  <c r="H27" i="15"/>
  <c r="W26" i="15"/>
  <c r="V20" i="15"/>
  <c r="W20" i="15" s="1"/>
  <c r="U20" i="15"/>
  <c r="T20" i="15"/>
  <c r="J20" i="15"/>
  <c r="I19" i="15"/>
  <c r="J18" i="15"/>
  <c r="I18" i="15"/>
  <c r="V17" i="15"/>
  <c r="W17" i="15" s="1"/>
  <c r="U17" i="15"/>
  <c r="T17" i="15"/>
  <c r="K17" i="15"/>
  <c r="J17" i="15"/>
  <c r="I17" i="15"/>
  <c r="V16" i="15"/>
  <c r="W16" i="15" s="1"/>
  <c r="U16" i="15"/>
  <c r="T16" i="15"/>
  <c r="K16" i="15"/>
  <c r="J16" i="15"/>
  <c r="I16" i="15"/>
  <c r="V15" i="15"/>
  <c r="W15" i="15" s="1"/>
  <c r="U15" i="15"/>
  <c r="T15" i="15"/>
  <c r="K15" i="15"/>
  <c r="J15" i="15"/>
  <c r="I15" i="15"/>
  <c r="V14" i="15"/>
  <c r="W14" i="15" s="1"/>
  <c r="U14" i="15"/>
  <c r="T14" i="15"/>
  <c r="K14" i="15"/>
  <c r="J14" i="15"/>
  <c r="I14" i="15"/>
  <c r="V13" i="15"/>
  <c r="W13" i="15" s="1"/>
  <c r="U13" i="15"/>
  <c r="T13" i="15"/>
  <c r="K13" i="15"/>
  <c r="J13" i="15"/>
  <c r="I13" i="15"/>
  <c r="W12" i="15"/>
  <c r="V12" i="15"/>
  <c r="U12" i="15"/>
  <c r="T12" i="15"/>
  <c r="K12" i="15"/>
  <c r="J12" i="15"/>
  <c r="I12" i="15"/>
  <c r="V11" i="15"/>
  <c r="W11" i="15" s="1"/>
  <c r="U11" i="15"/>
  <c r="T11" i="15"/>
  <c r="J11" i="15"/>
  <c r="V10" i="15"/>
  <c r="W10" i="15" s="1"/>
  <c r="U10" i="15"/>
  <c r="T10" i="15"/>
  <c r="K10" i="15"/>
  <c r="J10" i="15"/>
  <c r="I10" i="15"/>
  <c r="V9" i="15"/>
  <c r="W9" i="15" s="1"/>
  <c r="U9" i="15"/>
  <c r="T9" i="15"/>
  <c r="K9" i="15"/>
  <c r="J9" i="15"/>
  <c r="I9" i="15"/>
  <c r="V8" i="15"/>
  <c r="W8" i="15" s="1"/>
  <c r="U8" i="15"/>
  <c r="T8" i="15"/>
  <c r="K8" i="15"/>
  <c r="J8" i="15"/>
  <c r="I8" i="15"/>
  <c r="V7" i="15"/>
  <c r="W7" i="15" s="1"/>
  <c r="U7" i="15"/>
  <c r="T7" i="15"/>
  <c r="J7" i="15"/>
  <c r="I7" i="15"/>
  <c r="H7" i="15"/>
  <c r="G7" i="15"/>
  <c r="K7" i="15" s="1"/>
  <c r="V6" i="15"/>
  <c r="W6" i="15" s="1"/>
  <c r="U6" i="15"/>
  <c r="T6" i="15"/>
  <c r="K6" i="15"/>
  <c r="J6" i="15"/>
  <c r="I6" i="15"/>
  <c r="K5" i="15"/>
  <c r="J5" i="15"/>
  <c r="I5" i="15"/>
  <c r="V32" i="14"/>
  <c r="W32" i="14" s="1"/>
  <c r="U32" i="14"/>
  <c r="T32" i="14"/>
  <c r="K32" i="14"/>
  <c r="J32" i="14"/>
  <c r="I32" i="14"/>
  <c r="H32" i="14"/>
  <c r="V31" i="14"/>
  <c r="W31" i="14" s="1"/>
  <c r="U31" i="14"/>
  <c r="T31" i="14"/>
  <c r="J31" i="14"/>
  <c r="I31" i="14"/>
  <c r="H31" i="14"/>
  <c r="G31" i="14"/>
  <c r="K31" i="14" s="1"/>
  <c r="V30" i="14"/>
  <c r="W30" i="14" s="1"/>
  <c r="U30" i="14"/>
  <c r="T30" i="14"/>
  <c r="K30" i="14"/>
  <c r="J30" i="14"/>
  <c r="I30" i="14"/>
  <c r="V28" i="14"/>
  <c r="W28" i="14" s="1"/>
  <c r="U28" i="14"/>
  <c r="T28" i="14"/>
  <c r="K28" i="14"/>
  <c r="V27" i="14"/>
  <c r="W27" i="14" s="1"/>
  <c r="U27" i="14"/>
  <c r="T27" i="14"/>
  <c r="K27" i="14"/>
  <c r="J27" i="14"/>
  <c r="I27" i="14"/>
  <c r="H27" i="14"/>
  <c r="W26" i="14"/>
  <c r="V20" i="14"/>
  <c r="W20" i="14" s="1"/>
  <c r="U20" i="14"/>
  <c r="T20" i="14"/>
  <c r="J20" i="14"/>
  <c r="I19" i="14"/>
  <c r="J18" i="14"/>
  <c r="I18" i="14"/>
  <c r="V17" i="14"/>
  <c r="W17" i="14" s="1"/>
  <c r="U17" i="14"/>
  <c r="T17" i="14"/>
  <c r="K17" i="14"/>
  <c r="J17" i="14"/>
  <c r="I17" i="14"/>
  <c r="V16" i="14"/>
  <c r="W16" i="14" s="1"/>
  <c r="U16" i="14"/>
  <c r="T16" i="14"/>
  <c r="K16" i="14"/>
  <c r="J16" i="14"/>
  <c r="I16" i="14"/>
  <c r="V15" i="14"/>
  <c r="W15" i="14" s="1"/>
  <c r="U15" i="14"/>
  <c r="T15" i="14"/>
  <c r="K15" i="14"/>
  <c r="J15" i="14"/>
  <c r="I15" i="14"/>
  <c r="U14" i="14"/>
  <c r="V14" i="14" s="1"/>
  <c r="T14" i="14"/>
  <c r="K14" i="14"/>
  <c r="J14" i="14"/>
  <c r="I14" i="14"/>
  <c r="V13" i="14"/>
  <c r="U13" i="14"/>
  <c r="T13" i="14"/>
  <c r="K13" i="14"/>
  <c r="J13" i="14"/>
  <c r="I13" i="14"/>
  <c r="V12" i="14"/>
  <c r="W12" i="14" s="1"/>
  <c r="U12" i="14"/>
  <c r="T12" i="14"/>
  <c r="K12" i="14"/>
  <c r="J12" i="14"/>
  <c r="I12" i="14"/>
  <c r="U11" i="14"/>
  <c r="V11" i="14" s="1"/>
  <c r="T11" i="14"/>
  <c r="J11" i="14"/>
  <c r="V10" i="14"/>
  <c r="W10" i="14" s="1"/>
  <c r="U10" i="14"/>
  <c r="T10" i="14"/>
  <c r="K10" i="14"/>
  <c r="J10" i="14"/>
  <c r="I10" i="14"/>
  <c r="V9" i="14"/>
  <c r="W9" i="14" s="1"/>
  <c r="U9" i="14"/>
  <c r="T9" i="14"/>
  <c r="K9" i="14"/>
  <c r="J9" i="14"/>
  <c r="I9" i="14"/>
  <c r="V8" i="14"/>
  <c r="W8" i="14" s="1"/>
  <c r="U8" i="14"/>
  <c r="T8" i="14"/>
  <c r="K8" i="14"/>
  <c r="J8" i="14"/>
  <c r="I8" i="14"/>
  <c r="U7" i="14"/>
  <c r="T7" i="14"/>
  <c r="J7" i="14"/>
  <c r="I7" i="14"/>
  <c r="H7" i="14"/>
  <c r="G7" i="14"/>
  <c r="V6" i="14"/>
  <c r="W6" i="14" s="1"/>
  <c r="U6" i="14"/>
  <c r="T6" i="14"/>
  <c r="K6" i="14"/>
  <c r="J6" i="14"/>
  <c r="I6" i="14"/>
  <c r="K5" i="14"/>
  <c r="J5" i="14"/>
  <c r="I5" i="14"/>
  <c r="V32" i="13"/>
  <c r="W32" i="13" s="1"/>
  <c r="U32" i="13"/>
  <c r="T32" i="13"/>
  <c r="K32" i="13"/>
  <c r="J32" i="13"/>
  <c r="I32" i="13"/>
  <c r="H32" i="13"/>
  <c r="V31" i="13"/>
  <c r="W31" i="13" s="1"/>
  <c r="U31" i="13"/>
  <c r="T31" i="13"/>
  <c r="J31" i="13"/>
  <c r="I31" i="13"/>
  <c r="H31" i="13"/>
  <c r="G31" i="13"/>
  <c r="K31" i="13" s="1"/>
  <c r="V30" i="13"/>
  <c r="W30" i="13" s="1"/>
  <c r="U30" i="13"/>
  <c r="T30" i="13"/>
  <c r="K30" i="13"/>
  <c r="J30" i="13"/>
  <c r="I30" i="13"/>
  <c r="V28" i="13"/>
  <c r="W28" i="13" s="1"/>
  <c r="U28" i="13"/>
  <c r="T28" i="13"/>
  <c r="K28" i="13"/>
  <c r="V27" i="13"/>
  <c r="W27" i="13" s="1"/>
  <c r="U27" i="13"/>
  <c r="T27" i="13"/>
  <c r="K27" i="13"/>
  <c r="J27" i="13"/>
  <c r="I27" i="13"/>
  <c r="H27" i="13"/>
  <c r="W26" i="13"/>
  <c r="V20" i="13"/>
  <c r="J20" i="13"/>
  <c r="I19" i="13"/>
  <c r="J18" i="13"/>
  <c r="I18" i="13"/>
  <c r="K17" i="13"/>
  <c r="J17" i="13"/>
  <c r="I17" i="13"/>
  <c r="Q17" i="13" s="1"/>
  <c r="V17" i="13" s="1"/>
  <c r="W17" i="13" s="1"/>
  <c r="K16" i="13"/>
  <c r="J16" i="13"/>
  <c r="I16" i="13"/>
  <c r="Q16" i="13" s="1"/>
  <c r="V16" i="13" s="1"/>
  <c r="V15" i="13"/>
  <c r="W15" i="13" s="1"/>
  <c r="U15" i="13"/>
  <c r="T15" i="13"/>
  <c r="K15" i="13"/>
  <c r="J15" i="13"/>
  <c r="I15" i="13"/>
  <c r="V14" i="13"/>
  <c r="W14" i="13" s="1"/>
  <c r="U14" i="13"/>
  <c r="T14" i="13"/>
  <c r="K14" i="13"/>
  <c r="J14" i="13"/>
  <c r="I14" i="13"/>
  <c r="W13" i="13"/>
  <c r="V13" i="13"/>
  <c r="U13" i="13"/>
  <c r="T13" i="13"/>
  <c r="K13" i="13"/>
  <c r="J13" i="13"/>
  <c r="I13" i="13"/>
  <c r="K12" i="13"/>
  <c r="J12" i="13"/>
  <c r="I12" i="13"/>
  <c r="Q12" i="13" s="1"/>
  <c r="V12" i="13" s="1"/>
  <c r="V11" i="13"/>
  <c r="J11" i="13"/>
  <c r="V10" i="13"/>
  <c r="W10" i="13" s="1"/>
  <c r="U10" i="13"/>
  <c r="T10" i="13"/>
  <c r="K10" i="13"/>
  <c r="J10" i="13"/>
  <c r="I10" i="13"/>
  <c r="V9" i="13"/>
  <c r="W9" i="13" s="1"/>
  <c r="U9" i="13"/>
  <c r="T9" i="13"/>
  <c r="K9" i="13"/>
  <c r="J9" i="13"/>
  <c r="I9" i="13"/>
  <c r="V8" i="13"/>
  <c r="W8" i="13" s="1"/>
  <c r="U8" i="13"/>
  <c r="T8" i="13"/>
  <c r="K8" i="13"/>
  <c r="J8" i="13"/>
  <c r="I8" i="13"/>
  <c r="W7" i="13"/>
  <c r="V7" i="13"/>
  <c r="U7" i="13"/>
  <c r="T7" i="13"/>
  <c r="J7" i="13"/>
  <c r="I7" i="13"/>
  <c r="H7" i="13"/>
  <c r="G7" i="13"/>
  <c r="K7" i="13" s="1"/>
  <c r="W6" i="13"/>
  <c r="V6" i="13"/>
  <c r="U6" i="13"/>
  <c r="T6" i="13"/>
  <c r="K6" i="13"/>
  <c r="J6" i="13"/>
  <c r="I6" i="13"/>
  <c r="K5" i="13"/>
  <c r="J5" i="13"/>
  <c r="I5" i="13"/>
  <c r="V32" i="12"/>
  <c r="W32" i="12" s="1"/>
  <c r="U32" i="12"/>
  <c r="T32" i="12"/>
  <c r="K32" i="12"/>
  <c r="J32" i="12"/>
  <c r="I32" i="12"/>
  <c r="H32" i="12"/>
  <c r="V31" i="12"/>
  <c r="W31" i="12" s="1"/>
  <c r="U31" i="12"/>
  <c r="T31" i="12"/>
  <c r="J31" i="12"/>
  <c r="I31" i="12"/>
  <c r="H31" i="12"/>
  <c r="G31" i="12"/>
  <c r="K31" i="12" s="1"/>
  <c r="V30" i="12"/>
  <c r="W30" i="12" s="1"/>
  <c r="U30" i="12"/>
  <c r="T30" i="12"/>
  <c r="K30" i="12"/>
  <c r="J30" i="12"/>
  <c r="I30" i="12"/>
  <c r="V28" i="12"/>
  <c r="W28" i="12" s="1"/>
  <c r="U28" i="12"/>
  <c r="T28" i="12"/>
  <c r="K28" i="12"/>
  <c r="V27" i="12"/>
  <c r="W27" i="12" s="1"/>
  <c r="U27" i="12"/>
  <c r="T27" i="12"/>
  <c r="K27" i="12"/>
  <c r="J27" i="12"/>
  <c r="I27" i="12"/>
  <c r="H27" i="12"/>
  <c r="W26" i="12"/>
  <c r="T20" i="12"/>
  <c r="U20" i="12" s="1"/>
  <c r="V20" i="12" s="1"/>
  <c r="J20" i="12"/>
  <c r="I19" i="12"/>
  <c r="J18" i="12"/>
  <c r="I18" i="12"/>
  <c r="T17" i="12"/>
  <c r="U17" i="12" s="1"/>
  <c r="V17" i="12" s="1"/>
  <c r="K17" i="12"/>
  <c r="J17" i="12"/>
  <c r="I17" i="12"/>
  <c r="T16" i="12"/>
  <c r="U16" i="12" s="1"/>
  <c r="V16" i="12" s="1"/>
  <c r="K16" i="12"/>
  <c r="J16" i="12"/>
  <c r="I16" i="12"/>
  <c r="V15" i="12"/>
  <c r="W15" i="12" s="1"/>
  <c r="U15" i="12"/>
  <c r="T15" i="12"/>
  <c r="K15" i="12"/>
  <c r="J15" i="12"/>
  <c r="I15" i="12"/>
  <c r="T14" i="12"/>
  <c r="U14" i="12" s="1"/>
  <c r="V14" i="12" s="1"/>
  <c r="K14" i="12"/>
  <c r="J14" i="12"/>
  <c r="I14" i="12"/>
  <c r="T13" i="12"/>
  <c r="U13" i="12" s="1"/>
  <c r="V13" i="12" s="1"/>
  <c r="K13" i="12"/>
  <c r="J13" i="12"/>
  <c r="I13" i="12"/>
  <c r="T12" i="12"/>
  <c r="U12" i="12" s="1"/>
  <c r="V12" i="12" s="1"/>
  <c r="K12" i="12"/>
  <c r="J12" i="12"/>
  <c r="I12" i="12"/>
  <c r="T11" i="12"/>
  <c r="U11" i="12" s="1"/>
  <c r="J11" i="12"/>
  <c r="Q11" i="12" s="1"/>
  <c r="V10" i="12"/>
  <c r="W10" i="12" s="1"/>
  <c r="U10" i="12"/>
  <c r="T10" i="12"/>
  <c r="K10" i="12"/>
  <c r="J10" i="12"/>
  <c r="I10" i="12"/>
  <c r="V9" i="12"/>
  <c r="U9" i="12"/>
  <c r="T9" i="12"/>
  <c r="K9" i="12"/>
  <c r="J9" i="12"/>
  <c r="I9" i="12"/>
  <c r="V8" i="12"/>
  <c r="W8" i="12" s="1"/>
  <c r="U8" i="12"/>
  <c r="T8" i="12"/>
  <c r="K8" i="12"/>
  <c r="J8" i="12"/>
  <c r="I8" i="12"/>
  <c r="T7" i="12"/>
  <c r="U7" i="12" s="1"/>
  <c r="V7" i="12" s="1"/>
  <c r="J7" i="12"/>
  <c r="I7" i="12"/>
  <c r="H7" i="12"/>
  <c r="Q7" i="12" s="1"/>
  <c r="G7" i="12"/>
  <c r="K7" i="12" s="1"/>
  <c r="V6" i="12"/>
  <c r="W6" i="12" s="1"/>
  <c r="U6" i="12"/>
  <c r="T6" i="12"/>
  <c r="K6" i="12"/>
  <c r="J6" i="12"/>
  <c r="I6" i="12"/>
  <c r="K5" i="12"/>
  <c r="J5" i="12"/>
  <c r="I5" i="12"/>
  <c r="V32" i="11"/>
  <c r="W32" i="11" s="1"/>
  <c r="U32" i="11"/>
  <c r="T32" i="11"/>
  <c r="K32" i="11"/>
  <c r="J32" i="11"/>
  <c r="I32" i="11"/>
  <c r="H32" i="11"/>
  <c r="V31" i="11"/>
  <c r="W31" i="11" s="1"/>
  <c r="U31" i="11"/>
  <c r="T31" i="11"/>
  <c r="J31" i="11"/>
  <c r="I31" i="11"/>
  <c r="H31" i="11"/>
  <c r="G31" i="11"/>
  <c r="K31" i="11" s="1"/>
  <c r="V30" i="11"/>
  <c r="W30" i="11" s="1"/>
  <c r="U30" i="11"/>
  <c r="T30" i="11"/>
  <c r="K30" i="11"/>
  <c r="J30" i="11"/>
  <c r="I30" i="11"/>
  <c r="V28" i="11"/>
  <c r="W28" i="11" s="1"/>
  <c r="U28" i="11"/>
  <c r="T28" i="11"/>
  <c r="K28" i="11"/>
  <c r="V27" i="11"/>
  <c r="W27" i="11" s="1"/>
  <c r="U27" i="11"/>
  <c r="T27" i="11"/>
  <c r="K27" i="11"/>
  <c r="J27" i="11"/>
  <c r="I27" i="11"/>
  <c r="H27" i="11"/>
  <c r="W26" i="11"/>
  <c r="V20" i="11"/>
  <c r="U20" i="11"/>
  <c r="T20" i="11"/>
  <c r="J20" i="11"/>
  <c r="I19" i="11"/>
  <c r="J18" i="11"/>
  <c r="I18" i="11"/>
  <c r="V17" i="11"/>
  <c r="W17" i="11" s="1"/>
  <c r="U17" i="11"/>
  <c r="T17" i="11"/>
  <c r="K17" i="11"/>
  <c r="J17" i="11"/>
  <c r="I17" i="11"/>
  <c r="V16" i="11"/>
  <c r="U16" i="11"/>
  <c r="T16" i="11"/>
  <c r="K16" i="11"/>
  <c r="J16" i="11"/>
  <c r="I16" i="11"/>
  <c r="V15" i="11"/>
  <c r="W15" i="11" s="1"/>
  <c r="U15" i="11"/>
  <c r="T15" i="11"/>
  <c r="K15" i="11"/>
  <c r="J15" i="11"/>
  <c r="I15" i="11"/>
  <c r="V14" i="11"/>
  <c r="U14" i="11"/>
  <c r="T14" i="11"/>
  <c r="K14" i="11"/>
  <c r="J14" i="11"/>
  <c r="I14" i="11"/>
  <c r="V13" i="11"/>
  <c r="U13" i="11"/>
  <c r="T13" i="11"/>
  <c r="K13" i="11"/>
  <c r="J13" i="11"/>
  <c r="I13" i="11"/>
  <c r="V12" i="11"/>
  <c r="U12" i="11"/>
  <c r="T12" i="11"/>
  <c r="K12" i="11"/>
  <c r="J12" i="11"/>
  <c r="I12" i="11"/>
  <c r="V11" i="11"/>
  <c r="U11" i="11"/>
  <c r="T11" i="11"/>
  <c r="J11" i="11"/>
  <c r="V10" i="11"/>
  <c r="W10" i="11" s="1"/>
  <c r="U10" i="11"/>
  <c r="T10" i="11"/>
  <c r="K10" i="11"/>
  <c r="J10" i="11"/>
  <c r="I10" i="11"/>
  <c r="V9" i="11"/>
  <c r="U9" i="11"/>
  <c r="T9" i="11"/>
  <c r="K9" i="11"/>
  <c r="J9" i="11"/>
  <c r="I9" i="11"/>
  <c r="V8" i="11"/>
  <c r="W8" i="11" s="1"/>
  <c r="U8" i="11"/>
  <c r="T8" i="11"/>
  <c r="K8" i="11"/>
  <c r="J8" i="11"/>
  <c r="I8" i="11"/>
  <c r="W7" i="11"/>
  <c r="V7" i="11"/>
  <c r="U7" i="11"/>
  <c r="T7" i="11"/>
  <c r="J7" i="11"/>
  <c r="I7" i="11"/>
  <c r="H7" i="11"/>
  <c r="G7" i="11"/>
  <c r="K7" i="11" s="1"/>
  <c r="V6" i="11"/>
  <c r="W6" i="11" s="1"/>
  <c r="U6" i="11"/>
  <c r="T6" i="11"/>
  <c r="K6" i="11"/>
  <c r="J6" i="11"/>
  <c r="I6" i="11"/>
  <c r="K5" i="11"/>
  <c r="J5" i="11"/>
  <c r="I5" i="11"/>
  <c r="W12" i="13" l="1"/>
  <c r="W11" i="13"/>
  <c r="V11" i="12"/>
  <c r="K7" i="14"/>
  <c r="Q7" i="14"/>
  <c r="V7" i="14" s="1"/>
  <c r="W16" i="13"/>
  <c r="W24" i="13"/>
  <c r="W20" i="13"/>
  <c r="W17" i="12"/>
  <c r="W24" i="12"/>
  <c r="W16" i="12"/>
  <c r="W13" i="12"/>
  <c r="W12" i="12"/>
  <c r="W11" i="12"/>
  <c r="W7" i="12"/>
  <c r="W20" i="12"/>
  <c r="W14" i="12"/>
  <c r="Q14" i="9"/>
  <c r="Q13" i="9"/>
  <c r="Q11" i="9"/>
  <c r="Q9" i="9"/>
  <c r="P11" i="6" l="1"/>
  <c r="Q20" i="8"/>
  <c r="Q14" i="8"/>
  <c r="Q9" i="8"/>
  <c r="Q24" i="7" l="1"/>
  <c r="Q23" i="7"/>
  <c r="Q12" i="7"/>
  <c r="Q11" i="7"/>
  <c r="Q9" i="7"/>
  <c r="T21" i="5" l="1"/>
  <c r="U21" i="5"/>
  <c r="T22" i="5"/>
  <c r="U22" i="5"/>
  <c r="T23" i="5"/>
  <c r="U23" i="5" s="1"/>
  <c r="T24" i="5"/>
  <c r="U24" i="5"/>
  <c r="V21" i="5"/>
  <c r="W21" i="5" s="1"/>
  <c r="V22" i="5"/>
  <c r="W22" i="5" s="1"/>
  <c r="Q20" i="5"/>
  <c r="Q23" i="5"/>
  <c r="Q24" i="5"/>
  <c r="Q11" i="5"/>
  <c r="Q9" i="5"/>
  <c r="V24" i="5" l="1"/>
  <c r="V23" i="5"/>
  <c r="V32" i="10"/>
  <c r="W32" i="10" s="1"/>
  <c r="U32" i="10"/>
  <c r="T32" i="10"/>
  <c r="K32" i="10"/>
  <c r="J32" i="10"/>
  <c r="I32" i="10"/>
  <c r="H32" i="10"/>
  <c r="V31" i="10"/>
  <c r="W31" i="10" s="1"/>
  <c r="U31" i="10"/>
  <c r="T31" i="10"/>
  <c r="J31" i="10"/>
  <c r="I31" i="10"/>
  <c r="H31" i="10"/>
  <c r="G31" i="10"/>
  <c r="K31" i="10" s="1"/>
  <c r="V30" i="10"/>
  <c r="W30" i="10" s="1"/>
  <c r="U30" i="10"/>
  <c r="T30" i="10"/>
  <c r="K30" i="10"/>
  <c r="J30" i="10"/>
  <c r="I30" i="10"/>
  <c r="V28" i="10"/>
  <c r="W28" i="10" s="1"/>
  <c r="U28" i="10"/>
  <c r="T28" i="10"/>
  <c r="K28" i="10"/>
  <c r="V27" i="10"/>
  <c r="W27" i="10" s="1"/>
  <c r="U27" i="10"/>
  <c r="T27" i="10"/>
  <c r="K27" i="10"/>
  <c r="J27" i="10"/>
  <c r="I27" i="10"/>
  <c r="H27" i="10"/>
  <c r="W26" i="10"/>
  <c r="V20" i="10"/>
  <c r="W20" i="10" s="1"/>
  <c r="U20" i="10"/>
  <c r="T20" i="10"/>
  <c r="J20" i="10"/>
  <c r="I19" i="10"/>
  <c r="J18" i="10"/>
  <c r="I18" i="10"/>
  <c r="V17" i="10"/>
  <c r="W17" i="10" s="1"/>
  <c r="U17" i="10"/>
  <c r="T17" i="10"/>
  <c r="K17" i="10"/>
  <c r="J17" i="10"/>
  <c r="I17" i="10"/>
  <c r="V16" i="10"/>
  <c r="W16" i="10" s="1"/>
  <c r="U16" i="10"/>
  <c r="T16" i="10"/>
  <c r="K16" i="10"/>
  <c r="J16" i="10"/>
  <c r="I16" i="10"/>
  <c r="V15" i="10"/>
  <c r="W15" i="10" s="1"/>
  <c r="U15" i="10"/>
  <c r="T15" i="10"/>
  <c r="K15" i="10"/>
  <c r="J15" i="10"/>
  <c r="I15" i="10"/>
  <c r="V14" i="10"/>
  <c r="W14" i="10" s="1"/>
  <c r="U14" i="10"/>
  <c r="T14" i="10"/>
  <c r="K14" i="10"/>
  <c r="J14" i="10"/>
  <c r="I14" i="10"/>
  <c r="V13" i="10"/>
  <c r="W13" i="10" s="1"/>
  <c r="U13" i="10"/>
  <c r="T13" i="10"/>
  <c r="K13" i="10"/>
  <c r="J13" i="10"/>
  <c r="I13" i="10"/>
  <c r="V12" i="10"/>
  <c r="W12" i="10" s="1"/>
  <c r="U12" i="10"/>
  <c r="T12" i="10"/>
  <c r="K12" i="10"/>
  <c r="J12" i="10"/>
  <c r="I12" i="10"/>
  <c r="V11" i="10"/>
  <c r="W11" i="10" s="1"/>
  <c r="U11" i="10"/>
  <c r="T11" i="10"/>
  <c r="J11" i="10"/>
  <c r="V10" i="10"/>
  <c r="W10" i="10" s="1"/>
  <c r="U10" i="10"/>
  <c r="T10" i="10"/>
  <c r="K10" i="10"/>
  <c r="J10" i="10"/>
  <c r="I10" i="10"/>
  <c r="V9" i="10"/>
  <c r="W9" i="10" s="1"/>
  <c r="U9" i="10"/>
  <c r="T9" i="10"/>
  <c r="K9" i="10"/>
  <c r="J9" i="10"/>
  <c r="I9" i="10"/>
  <c r="V8" i="10"/>
  <c r="W8" i="10" s="1"/>
  <c r="U8" i="10"/>
  <c r="T8" i="10"/>
  <c r="K8" i="10"/>
  <c r="J8" i="10"/>
  <c r="I8" i="10"/>
  <c r="V7" i="10"/>
  <c r="W7" i="10" s="1"/>
  <c r="U7" i="10"/>
  <c r="T7" i="10"/>
  <c r="J7" i="10"/>
  <c r="I7" i="10"/>
  <c r="H7" i="10"/>
  <c r="G7" i="10"/>
  <c r="K7" i="10" s="1"/>
  <c r="V6" i="10"/>
  <c r="W6" i="10" s="1"/>
  <c r="U6" i="10"/>
  <c r="T6" i="10"/>
  <c r="K6" i="10"/>
  <c r="J6" i="10"/>
  <c r="I6" i="10"/>
  <c r="K5" i="10"/>
  <c r="J5" i="10"/>
  <c r="I5" i="10"/>
  <c r="V32" i="9"/>
  <c r="W32" i="9" s="1"/>
  <c r="U32" i="9"/>
  <c r="T32" i="9"/>
  <c r="K32" i="9"/>
  <c r="J32" i="9"/>
  <c r="I32" i="9"/>
  <c r="H32" i="9"/>
  <c r="V31" i="9"/>
  <c r="W31" i="9" s="1"/>
  <c r="U31" i="9"/>
  <c r="T31" i="9"/>
  <c r="J31" i="9"/>
  <c r="I31" i="9"/>
  <c r="H31" i="9"/>
  <c r="G31" i="9"/>
  <c r="K31" i="9" s="1"/>
  <c r="V30" i="9"/>
  <c r="W30" i="9" s="1"/>
  <c r="U30" i="9"/>
  <c r="T30" i="9"/>
  <c r="K30" i="9"/>
  <c r="J30" i="9"/>
  <c r="I30" i="9"/>
  <c r="V28" i="9"/>
  <c r="W28" i="9" s="1"/>
  <c r="U28" i="9"/>
  <c r="T28" i="9"/>
  <c r="K28" i="9"/>
  <c r="V27" i="9"/>
  <c r="W27" i="9" s="1"/>
  <c r="U27" i="9"/>
  <c r="T27" i="9"/>
  <c r="K27" i="9"/>
  <c r="J27" i="9"/>
  <c r="I27" i="9"/>
  <c r="H27" i="9"/>
  <c r="W26" i="9"/>
  <c r="W20" i="9"/>
  <c r="V20" i="9"/>
  <c r="U20" i="9"/>
  <c r="T20" i="9"/>
  <c r="J20" i="9"/>
  <c r="J18" i="9"/>
  <c r="I18" i="9"/>
  <c r="V17" i="9"/>
  <c r="W17" i="9" s="1"/>
  <c r="U17" i="9"/>
  <c r="T17" i="9"/>
  <c r="K17" i="9"/>
  <c r="J17" i="9"/>
  <c r="I17" i="9"/>
  <c r="T16" i="9"/>
  <c r="U16" i="9" s="1"/>
  <c r="K16" i="9"/>
  <c r="J16" i="9"/>
  <c r="I16" i="9"/>
  <c r="Q16" i="9" s="1"/>
  <c r="V15" i="9"/>
  <c r="W15" i="9" s="1"/>
  <c r="U15" i="9"/>
  <c r="T15" i="9"/>
  <c r="K15" i="9"/>
  <c r="J15" i="9"/>
  <c r="I15" i="9"/>
  <c r="T14" i="9"/>
  <c r="U14" i="9" s="1"/>
  <c r="V14" i="9" s="1"/>
  <c r="K14" i="9"/>
  <c r="J14" i="9"/>
  <c r="I14" i="9"/>
  <c r="U13" i="9"/>
  <c r="V13" i="9" s="1"/>
  <c r="T13" i="9"/>
  <c r="K13" i="9"/>
  <c r="J13" i="9"/>
  <c r="I13" i="9"/>
  <c r="T12" i="9"/>
  <c r="U12" i="9" s="1"/>
  <c r="K12" i="9"/>
  <c r="J12" i="9"/>
  <c r="I12" i="9"/>
  <c r="Q12" i="9" s="1"/>
  <c r="T11" i="9"/>
  <c r="U11" i="9" s="1"/>
  <c r="V11" i="9" s="1"/>
  <c r="J11" i="9"/>
  <c r="V10" i="9"/>
  <c r="W10" i="9" s="1"/>
  <c r="U10" i="9"/>
  <c r="T10" i="9"/>
  <c r="K10" i="9"/>
  <c r="J10" i="9"/>
  <c r="I10" i="9"/>
  <c r="T9" i="9"/>
  <c r="U9" i="9" s="1"/>
  <c r="V9" i="9" s="1"/>
  <c r="K9" i="9"/>
  <c r="J9" i="9"/>
  <c r="I9" i="9"/>
  <c r="V8" i="9"/>
  <c r="W8" i="9" s="1"/>
  <c r="U8" i="9"/>
  <c r="T8" i="9"/>
  <c r="K8" i="9"/>
  <c r="J8" i="9"/>
  <c r="I8" i="9"/>
  <c r="V7" i="9"/>
  <c r="W7" i="9" s="1"/>
  <c r="U7" i="9"/>
  <c r="T7" i="9"/>
  <c r="J7" i="9"/>
  <c r="I7" i="9"/>
  <c r="H7" i="9"/>
  <c r="G7" i="9"/>
  <c r="K7" i="9" s="1"/>
  <c r="V6" i="9"/>
  <c r="W6" i="9" s="1"/>
  <c r="U6" i="9"/>
  <c r="T6" i="9"/>
  <c r="K6" i="9"/>
  <c r="J6" i="9"/>
  <c r="I6" i="9"/>
  <c r="K5" i="9"/>
  <c r="J5" i="9"/>
  <c r="I5" i="9"/>
  <c r="V32" i="8"/>
  <c r="W32" i="8" s="1"/>
  <c r="U32" i="8"/>
  <c r="T32" i="8"/>
  <c r="K32" i="8"/>
  <c r="J32" i="8"/>
  <c r="I32" i="8"/>
  <c r="H32" i="8"/>
  <c r="V31" i="8"/>
  <c r="W31" i="8" s="1"/>
  <c r="U31" i="8"/>
  <c r="T31" i="8"/>
  <c r="J31" i="8"/>
  <c r="I31" i="8"/>
  <c r="H31" i="8"/>
  <c r="G31" i="8"/>
  <c r="K31" i="8" s="1"/>
  <c r="V30" i="8"/>
  <c r="W30" i="8" s="1"/>
  <c r="U30" i="8"/>
  <c r="T30" i="8"/>
  <c r="K30" i="8"/>
  <c r="J30" i="8"/>
  <c r="I30" i="8"/>
  <c r="V28" i="8"/>
  <c r="W28" i="8" s="1"/>
  <c r="U28" i="8"/>
  <c r="T28" i="8"/>
  <c r="K28" i="8"/>
  <c r="V27" i="8"/>
  <c r="W27" i="8" s="1"/>
  <c r="U27" i="8"/>
  <c r="T27" i="8"/>
  <c r="K27" i="8"/>
  <c r="J27" i="8"/>
  <c r="I27" i="8"/>
  <c r="H27" i="8"/>
  <c r="W26" i="8"/>
  <c r="T20" i="8"/>
  <c r="U20" i="8" s="1"/>
  <c r="V20" i="8" s="1"/>
  <c r="J20" i="8"/>
  <c r="I19" i="8"/>
  <c r="J18" i="8"/>
  <c r="I18" i="8"/>
  <c r="V17" i="8"/>
  <c r="W17" i="8" s="1"/>
  <c r="U17" i="8"/>
  <c r="T17" i="8"/>
  <c r="K17" i="8"/>
  <c r="J17" i="8"/>
  <c r="I17" i="8"/>
  <c r="T16" i="8"/>
  <c r="U16" i="8" s="1"/>
  <c r="K16" i="8"/>
  <c r="J16" i="8"/>
  <c r="I16" i="8"/>
  <c r="Q16" i="8" s="1"/>
  <c r="T15" i="8"/>
  <c r="U15" i="8" s="1"/>
  <c r="K15" i="8"/>
  <c r="J15" i="8"/>
  <c r="I15" i="8"/>
  <c r="Q15" i="8" s="1"/>
  <c r="U14" i="8"/>
  <c r="V14" i="8" s="1"/>
  <c r="T14" i="8"/>
  <c r="K14" i="8"/>
  <c r="J14" i="8"/>
  <c r="I14" i="8"/>
  <c r="V13" i="8"/>
  <c r="W13" i="8" s="1"/>
  <c r="U13" i="8"/>
  <c r="T13" i="8"/>
  <c r="K13" i="8"/>
  <c r="J13" i="8"/>
  <c r="I13" i="8"/>
  <c r="T12" i="8"/>
  <c r="U12" i="8" s="1"/>
  <c r="V12" i="8" s="1"/>
  <c r="K12" i="8"/>
  <c r="J12" i="8"/>
  <c r="I12" i="8"/>
  <c r="Q12" i="8" s="1"/>
  <c r="W11" i="8"/>
  <c r="V11" i="8"/>
  <c r="U11" i="8"/>
  <c r="T11" i="8"/>
  <c r="J11" i="8"/>
  <c r="V10" i="8"/>
  <c r="W10" i="8" s="1"/>
  <c r="U10" i="8"/>
  <c r="T10" i="8"/>
  <c r="K10" i="8"/>
  <c r="J10" i="8"/>
  <c r="I10" i="8"/>
  <c r="T9" i="8"/>
  <c r="U9" i="8" s="1"/>
  <c r="V9" i="8" s="1"/>
  <c r="K9" i="8"/>
  <c r="J9" i="8"/>
  <c r="I9" i="8"/>
  <c r="V8" i="8"/>
  <c r="W8" i="8" s="1"/>
  <c r="U8" i="8"/>
  <c r="T8" i="8"/>
  <c r="K8" i="8"/>
  <c r="J8" i="8"/>
  <c r="I8" i="8"/>
  <c r="V7" i="8"/>
  <c r="W7" i="8" s="1"/>
  <c r="U7" i="8"/>
  <c r="T7" i="8"/>
  <c r="J7" i="8"/>
  <c r="I7" i="8"/>
  <c r="H7" i="8"/>
  <c r="G7" i="8"/>
  <c r="K7" i="8" s="1"/>
  <c r="V6" i="8"/>
  <c r="W6" i="8" s="1"/>
  <c r="U6" i="8"/>
  <c r="T6" i="8"/>
  <c r="K6" i="8"/>
  <c r="J6" i="8"/>
  <c r="I6" i="8"/>
  <c r="K5" i="8"/>
  <c r="J5" i="8"/>
  <c r="I5" i="8"/>
  <c r="V32" i="7"/>
  <c r="W32" i="7" s="1"/>
  <c r="U32" i="7"/>
  <c r="T32" i="7"/>
  <c r="K32" i="7"/>
  <c r="J32" i="7"/>
  <c r="I32" i="7"/>
  <c r="H32" i="7"/>
  <c r="V31" i="7"/>
  <c r="W31" i="7" s="1"/>
  <c r="U31" i="7"/>
  <c r="T31" i="7"/>
  <c r="J31" i="7"/>
  <c r="I31" i="7"/>
  <c r="H31" i="7"/>
  <c r="G31" i="7"/>
  <c r="K31" i="7" s="1"/>
  <c r="V30" i="7"/>
  <c r="W30" i="7" s="1"/>
  <c r="U30" i="7"/>
  <c r="T30" i="7"/>
  <c r="K30" i="7"/>
  <c r="J30" i="7"/>
  <c r="I30" i="7"/>
  <c r="W28" i="7"/>
  <c r="V28" i="7"/>
  <c r="U28" i="7"/>
  <c r="T28" i="7"/>
  <c r="K28" i="7"/>
  <c r="V27" i="7"/>
  <c r="W27" i="7" s="1"/>
  <c r="U27" i="7"/>
  <c r="T27" i="7"/>
  <c r="K27" i="7"/>
  <c r="J27" i="7"/>
  <c r="I27" i="7"/>
  <c r="H27" i="7"/>
  <c r="W26" i="7"/>
  <c r="V20" i="7"/>
  <c r="W20" i="7" s="1"/>
  <c r="U20" i="7"/>
  <c r="T20" i="7"/>
  <c r="J20" i="7"/>
  <c r="I19" i="7"/>
  <c r="J18" i="7"/>
  <c r="I18" i="7"/>
  <c r="V17" i="7"/>
  <c r="W17" i="7" s="1"/>
  <c r="U17" i="7"/>
  <c r="T17" i="7"/>
  <c r="K17" i="7"/>
  <c r="J17" i="7"/>
  <c r="I17" i="7"/>
  <c r="U16" i="7"/>
  <c r="T16" i="7"/>
  <c r="K16" i="7"/>
  <c r="J16" i="7"/>
  <c r="I16" i="7"/>
  <c r="Q16" i="7" s="1"/>
  <c r="V16" i="7" s="1"/>
  <c r="V15" i="7"/>
  <c r="W15" i="7" s="1"/>
  <c r="U15" i="7"/>
  <c r="T15" i="7"/>
  <c r="K15" i="7"/>
  <c r="J15" i="7"/>
  <c r="I15" i="7"/>
  <c r="U14" i="7"/>
  <c r="T14" i="7"/>
  <c r="K14" i="7"/>
  <c r="J14" i="7"/>
  <c r="I14" i="7"/>
  <c r="Q14" i="7" s="1"/>
  <c r="V13" i="7"/>
  <c r="W13" i="7" s="1"/>
  <c r="U13" i="7"/>
  <c r="T13" i="7"/>
  <c r="K13" i="7"/>
  <c r="J13" i="7"/>
  <c r="I13" i="7"/>
  <c r="U12" i="7"/>
  <c r="V12" i="7" s="1"/>
  <c r="T12" i="7"/>
  <c r="K12" i="7"/>
  <c r="J12" i="7"/>
  <c r="I12" i="7"/>
  <c r="U11" i="7"/>
  <c r="V11" i="7" s="1"/>
  <c r="T11" i="7"/>
  <c r="J11" i="7"/>
  <c r="V10" i="7"/>
  <c r="W10" i="7" s="1"/>
  <c r="U10" i="7"/>
  <c r="T10" i="7"/>
  <c r="K10" i="7"/>
  <c r="J10" i="7"/>
  <c r="I10" i="7"/>
  <c r="U9" i="7"/>
  <c r="V9" i="7" s="1"/>
  <c r="T9" i="7"/>
  <c r="K9" i="7"/>
  <c r="J9" i="7"/>
  <c r="I9" i="7"/>
  <c r="V8" i="7"/>
  <c r="W8" i="7" s="1"/>
  <c r="U8" i="7"/>
  <c r="T8" i="7"/>
  <c r="K8" i="7"/>
  <c r="J8" i="7"/>
  <c r="I8" i="7"/>
  <c r="V7" i="7"/>
  <c r="W7" i="7" s="1"/>
  <c r="U7" i="7"/>
  <c r="T7" i="7"/>
  <c r="J7" i="7"/>
  <c r="I7" i="7"/>
  <c r="H7" i="7"/>
  <c r="G7" i="7"/>
  <c r="K7" i="7" s="1"/>
  <c r="V6" i="7"/>
  <c r="W6" i="7" s="1"/>
  <c r="U6" i="7"/>
  <c r="T6" i="7"/>
  <c r="K6" i="7"/>
  <c r="J6" i="7"/>
  <c r="I6" i="7"/>
  <c r="K5" i="7"/>
  <c r="J5" i="7"/>
  <c r="I5" i="7"/>
  <c r="V32" i="4"/>
  <c r="W32" i="4" s="1"/>
  <c r="U32" i="4"/>
  <c r="T32" i="4"/>
  <c r="K32" i="4"/>
  <c r="J32" i="4"/>
  <c r="I32" i="4"/>
  <c r="H32" i="4"/>
  <c r="V31" i="4"/>
  <c r="W31" i="4" s="1"/>
  <c r="U31" i="4"/>
  <c r="T31" i="4"/>
  <c r="J31" i="4"/>
  <c r="I31" i="4"/>
  <c r="H31" i="4"/>
  <c r="G31" i="4"/>
  <c r="K31" i="4" s="1"/>
  <c r="V30" i="4"/>
  <c r="W30" i="4" s="1"/>
  <c r="U30" i="4"/>
  <c r="T30" i="4"/>
  <c r="K30" i="4"/>
  <c r="J30" i="4"/>
  <c r="I30" i="4"/>
  <c r="V28" i="4"/>
  <c r="W28" i="4" s="1"/>
  <c r="U28" i="4"/>
  <c r="T28" i="4"/>
  <c r="K28" i="4"/>
  <c r="V27" i="4"/>
  <c r="W27" i="4" s="1"/>
  <c r="U27" i="4"/>
  <c r="T27" i="4"/>
  <c r="K27" i="4"/>
  <c r="J27" i="4"/>
  <c r="I27" i="4"/>
  <c r="H27" i="4"/>
  <c r="W26" i="4"/>
  <c r="U24" i="4"/>
  <c r="T24" i="4"/>
  <c r="Q24" i="4"/>
  <c r="T20" i="4"/>
  <c r="U20" i="4" s="1"/>
  <c r="J20" i="4"/>
  <c r="Q20" i="4" s="1"/>
  <c r="V20" i="4" s="1"/>
  <c r="I19" i="4"/>
  <c r="T18" i="4"/>
  <c r="U18" i="4" s="1"/>
  <c r="J18" i="4"/>
  <c r="Q18" i="4" s="1"/>
  <c r="I18" i="4"/>
  <c r="K17" i="4"/>
  <c r="J17" i="4"/>
  <c r="I17" i="4"/>
  <c r="K16" i="4"/>
  <c r="J16" i="4"/>
  <c r="I16" i="4"/>
  <c r="T15" i="4"/>
  <c r="U15" i="4" s="1"/>
  <c r="K15" i="4"/>
  <c r="J15" i="4"/>
  <c r="Q15" i="4" s="1"/>
  <c r="I15" i="4"/>
  <c r="T14" i="4"/>
  <c r="U14" i="4" s="1"/>
  <c r="V14" i="4" s="1"/>
  <c r="Q14" i="4"/>
  <c r="K14" i="4"/>
  <c r="J14" i="4"/>
  <c r="I14" i="4"/>
  <c r="V13" i="4"/>
  <c r="W13" i="4" s="1"/>
  <c r="U13" i="4"/>
  <c r="T13" i="4"/>
  <c r="K13" i="4"/>
  <c r="J13" i="4"/>
  <c r="I13" i="4"/>
  <c r="T12" i="4"/>
  <c r="U12" i="4" s="1"/>
  <c r="Q12" i="4"/>
  <c r="K12" i="4"/>
  <c r="J12" i="4"/>
  <c r="I12" i="4"/>
  <c r="U11" i="4"/>
  <c r="T11" i="4"/>
  <c r="Q11" i="4"/>
  <c r="J11" i="4"/>
  <c r="W10" i="4"/>
  <c r="V10" i="4"/>
  <c r="U10" i="4"/>
  <c r="T10" i="4"/>
  <c r="K10" i="4"/>
  <c r="J10" i="4"/>
  <c r="I10" i="4"/>
  <c r="T9" i="4"/>
  <c r="U9" i="4" s="1"/>
  <c r="Q9" i="4"/>
  <c r="K9" i="4"/>
  <c r="J9" i="4"/>
  <c r="I9" i="4"/>
  <c r="V8" i="4"/>
  <c r="W8" i="4" s="1"/>
  <c r="U8" i="4"/>
  <c r="T8" i="4"/>
  <c r="K8" i="4"/>
  <c r="J8" i="4"/>
  <c r="I8" i="4"/>
  <c r="V7" i="4"/>
  <c r="W7" i="4" s="1"/>
  <c r="U7" i="4"/>
  <c r="T7" i="4"/>
  <c r="J7" i="4"/>
  <c r="I7" i="4"/>
  <c r="H7" i="4"/>
  <c r="G7" i="4"/>
  <c r="K7" i="4" s="1"/>
  <c r="V6" i="4"/>
  <c r="W6" i="4" s="1"/>
  <c r="U6" i="4"/>
  <c r="T6" i="4"/>
  <c r="K6" i="4"/>
  <c r="J6" i="4"/>
  <c r="I6" i="4"/>
  <c r="K5" i="4"/>
  <c r="J5" i="4"/>
  <c r="I5" i="4"/>
  <c r="V15" i="4" l="1"/>
  <c r="V15" i="8"/>
  <c r="V14" i="7"/>
  <c r="V11" i="4"/>
  <c r="V16" i="9"/>
  <c r="W16" i="9" s="1"/>
  <c r="V18" i="4"/>
  <c r="V12" i="4"/>
  <c r="V16" i="8"/>
  <c r="W20" i="8" s="1"/>
  <c r="V9" i="4"/>
  <c r="V24" i="4"/>
  <c r="V12" i="9"/>
  <c r="W14" i="9" s="1"/>
  <c r="W12" i="8"/>
  <c r="V32" i="1"/>
  <c r="W32" i="1" s="1"/>
  <c r="U32" i="1"/>
  <c r="T32" i="1"/>
  <c r="K32" i="1"/>
  <c r="J32" i="1"/>
  <c r="I32" i="1"/>
  <c r="H32" i="1"/>
  <c r="V31" i="1"/>
  <c r="W31" i="1" s="1"/>
  <c r="U31" i="1"/>
  <c r="T31" i="1"/>
  <c r="J31" i="1"/>
  <c r="I31" i="1"/>
  <c r="H31" i="1"/>
  <c r="G31" i="1"/>
  <c r="K31" i="1" s="1"/>
  <c r="V30" i="1"/>
  <c r="W30" i="1" s="1"/>
  <c r="U30" i="1"/>
  <c r="T30" i="1"/>
  <c r="K30" i="1"/>
  <c r="J30" i="1"/>
  <c r="I30" i="1"/>
  <c r="V28" i="1"/>
  <c r="W28" i="1" s="1"/>
  <c r="U28" i="1"/>
  <c r="T28" i="1"/>
  <c r="K28" i="1"/>
  <c r="V27" i="1"/>
  <c r="W27" i="1" s="1"/>
  <c r="U27" i="1"/>
  <c r="T27" i="1"/>
  <c r="K27" i="1"/>
  <c r="J27" i="1"/>
  <c r="I27" i="1"/>
  <c r="H27" i="1"/>
  <c r="W26" i="1"/>
  <c r="V20" i="1"/>
  <c r="W20" i="1" s="1"/>
  <c r="U20" i="1"/>
  <c r="T20" i="1"/>
  <c r="J20" i="1"/>
  <c r="I19" i="1"/>
  <c r="J18" i="1"/>
  <c r="I18" i="1"/>
  <c r="V17" i="1"/>
  <c r="W17" i="1" s="1"/>
  <c r="U17" i="1"/>
  <c r="T17" i="1"/>
  <c r="K17" i="1"/>
  <c r="J17" i="1"/>
  <c r="I17" i="1"/>
  <c r="W16" i="1"/>
  <c r="V16" i="1"/>
  <c r="U16" i="1"/>
  <c r="T16" i="1"/>
  <c r="K16" i="1"/>
  <c r="J16" i="1"/>
  <c r="I16" i="1"/>
  <c r="V15" i="1"/>
  <c r="W15" i="1" s="1"/>
  <c r="U15" i="1"/>
  <c r="T15" i="1"/>
  <c r="K15" i="1"/>
  <c r="J15" i="1"/>
  <c r="I15" i="1"/>
  <c r="V14" i="1"/>
  <c r="W14" i="1" s="1"/>
  <c r="U14" i="1"/>
  <c r="T14" i="1"/>
  <c r="K14" i="1"/>
  <c r="J14" i="1"/>
  <c r="I14" i="1"/>
  <c r="W13" i="1"/>
  <c r="V13" i="1"/>
  <c r="U13" i="1"/>
  <c r="T13" i="1"/>
  <c r="K13" i="1"/>
  <c r="J13" i="1"/>
  <c r="I13" i="1"/>
  <c r="V12" i="1"/>
  <c r="W12" i="1" s="1"/>
  <c r="U12" i="1"/>
  <c r="T12" i="1"/>
  <c r="K12" i="1"/>
  <c r="J12" i="1"/>
  <c r="I12" i="1"/>
  <c r="V11" i="1"/>
  <c r="W11" i="1" s="1"/>
  <c r="U11" i="1"/>
  <c r="T11" i="1"/>
  <c r="J11" i="1"/>
  <c r="V10" i="1"/>
  <c r="W10" i="1" s="1"/>
  <c r="U10" i="1"/>
  <c r="T10" i="1"/>
  <c r="K10" i="1"/>
  <c r="J10" i="1"/>
  <c r="I10" i="1"/>
  <c r="V9" i="1"/>
  <c r="W9" i="1" s="1"/>
  <c r="U9" i="1"/>
  <c r="T9" i="1"/>
  <c r="K9" i="1"/>
  <c r="J9" i="1"/>
  <c r="I9" i="1"/>
  <c r="V8" i="1"/>
  <c r="W8" i="1" s="1"/>
  <c r="U8" i="1"/>
  <c r="T8" i="1"/>
  <c r="K8" i="1"/>
  <c r="J8" i="1"/>
  <c r="I8" i="1"/>
  <c r="V7" i="1"/>
  <c r="W7" i="1" s="1"/>
  <c r="U7" i="1"/>
  <c r="T7" i="1"/>
  <c r="J7" i="1"/>
  <c r="I7" i="1"/>
  <c r="H7" i="1"/>
  <c r="G7" i="1"/>
  <c r="K7" i="1" s="1"/>
  <c r="V6" i="1"/>
  <c r="W6" i="1" s="1"/>
  <c r="U6" i="1"/>
  <c r="T6" i="1"/>
  <c r="K6" i="1"/>
  <c r="J6" i="1"/>
  <c r="I6" i="1"/>
  <c r="K5" i="1"/>
  <c r="J5" i="1"/>
  <c r="I5" i="1"/>
  <c r="V32" i="5"/>
  <c r="W32" i="5" s="1"/>
  <c r="U32" i="5"/>
  <c r="T32" i="5"/>
  <c r="K32" i="5"/>
  <c r="J32" i="5"/>
  <c r="I32" i="5"/>
  <c r="H32" i="5"/>
  <c r="V31" i="5"/>
  <c r="W31" i="5" s="1"/>
  <c r="U31" i="5"/>
  <c r="T31" i="5"/>
  <c r="J31" i="5"/>
  <c r="I31" i="5"/>
  <c r="H31" i="5"/>
  <c r="G31" i="5"/>
  <c r="K31" i="5" s="1"/>
  <c r="V30" i="5"/>
  <c r="W30" i="5" s="1"/>
  <c r="U30" i="5"/>
  <c r="T30" i="5"/>
  <c r="K30" i="5"/>
  <c r="J30" i="5"/>
  <c r="I30" i="5"/>
  <c r="V28" i="5"/>
  <c r="W28" i="5" s="1"/>
  <c r="U28" i="5"/>
  <c r="T28" i="5"/>
  <c r="K28" i="5"/>
  <c r="V27" i="5"/>
  <c r="W27" i="5" s="1"/>
  <c r="U27" i="5"/>
  <c r="T27" i="5"/>
  <c r="K27" i="5"/>
  <c r="J27" i="5"/>
  <c r="I27" i="5"/>
  <c r="H27" i="5"/>
  <c r="W26" i="5"/>
  <c r="T20" i="5"/>
  <c r="U20" i="5" s="1"/>
  <c r="V20" i="5" s="1"/>
  <c r="J20" i="5"/>
  <c r="I19" i="5"/>
  <c r="J18" i="5"/>
  <c r="I18" i="5"/>
  <c r="V17" i="5"/>
  <c r="W17" i="5" s="1"/>
  <c r="U17" i="5"/>
  <c r="T17" i="5"/>
  <c r="K17" i="5"/>
  <c r="J17" i="5"/>
  <c r="I17" i="5"/>
  <c r="V16" i="5"/>
  <c r="W16" i="5" s="1"/>
  <c r="U16" i="5"/>
  <c r="T16" i="5"/>
  <c r="K16" i="5"/>
  <c r="J16" i="5"/>
  <c r="I16" i="5"/>
  <c r="V15" i="5"/>
  <c r="W15" i="5" s="1"/>
  <c r="U15" i="5"/>
  <c r="T15" i="5"/>
  <c r="K15" i="5"/>
  <c r="J15" i="5"/>
  <c r="I15" i="5"/>
  <c r="T14" i="5"/>
  <c r="U14" i="5" s="1"/>
  <c r="V14" i="5" s="1"/>
  <c r="K14" i="5"/>
  <c r="J14" i="5"/>
  <c r="I14" i="5"/>
  <c r="V13" i="5"/>
  <c r="W13" i="5" s="1"/>
  <c r="U13" i="5"/>
  <c r="T13" i="5"/>
  <c r="K13" i="5"/>
  <c r="J13" i="5"/>
  <c r="I13" i="5"/>
  <c r="T12" i="5"/>
  <c r="U12" i="5" s="1"/>
  <c r="K12" i="5"/>
  <c r="J12" i="5"/>
  <c r="I12" i="5"/>
  <c r="Q12" i="5" s="1"/>
  <c r="T11" i="5"/>
  <c r="U11" i="5" s="1"/>
  <c r="V11" i="5" s="1"/>
  <c r="J11" i="5"/>
  <c r="V10" i="5"/>
  <c r="W10" i="5" s="1"/>
  <c r="U10" i="5"/>
  <c r="T10" i="5"/>
  <c r="K10" i="5"/>
  <c r="J10" i="5"/>
  <c r="I10" i="5"/>
  <c r="T9" i="5"/>
  <c r="U9" i="5" s="1"/>
  <c r="V9" i="5" s="1"/>
  <c r="K9" i="5"/>
  <c r="J9" i="5"/>
  <c r="I9" i="5"/>
  <c r="V8" i="5"/>
  <c r="W8" i="5" s="1"/>
  <c r="U8" i="5"/>
  <c r="T8" i="5"/>
  <c r="K8" i="5"/>
  <c r="J8" i="5"/>
  <c r="I8" i="5"/>
  <c r="V7" i="5"/>
  <c r="W7" i="5" s="1"/>
  <c r="U7" i="5"/>
  <c r="T7" i="5"/>
  <c r="J7" i="5"/>
  <c r="I7" i="5"/>
  <c r="H7" i="5"/>
  <c r="G7" i="5"/>
  <c r="K7" i="5" s="1"/>
  <c r="V6" i="5"/>
  <c r="W6" i="5" s="1"/>
  <c r="U6" i="5"/>
  <c r="T6" i="5"/>
  <c r="K6" i="5"/>
  <c r="J6" i="5"/>
  <c r="I6" i="5"/>
  <c r="K5" i="5"/>
  <c r="J5" i="5"/>
  <c r="I5" i="5"/>
  <c r="W12" i="9" l="1"/>
  <c r="W11" i="9"/>
  <c r="W9" i="8"/>
  <c r="W13" i="9"/>
  <c r="W14" i="8"/>
  <c r="W15" i="8"/>
  <c r="W16" i="8"/>
  <c r="W9" i="9"/>
  <c r="V12" i="5"/>
  <c r="W12" i="5" s="1"/>
  <c r="T15" i="2"/>
  <c r="U15" i="2"/>
  <c r="V15" i="2"/>
  <c r="W15" i="2" s="1"/>
  <c r="T16" i="2"/>
  <c r="U16" i="2"/>
  <c r="V16" i="2"/>
  <c r="W16" i="2" s="1"/>
  <c r="T17" i="2"/>
  <c r="U17" i="2"/>
  <c r="V17" i="2"/>
  <c r="W17" i="2" s="1"/>
  <c r="T18" i="2"/>
  <c r="U18" i="2"/>
  <c r="V18" i="2"/>
  <c r="W18" i="2" s="1"/>
  <c r="T19" i="2"/>
  <c r="U19" i="2"/>
  <c r="V19" i="2"/>
  <c r="W19" i="2" s="1"/>
  <c r="T20" i="2"/>
  <c r="U20" i="2"/>
  <c r="V20" i="2"/>
  <c r="W20" i="2" s="1"/>
  <c r="T21" i="2"/>
  <c r="U21" i="2"/>
  <c r="V21" i="2"/>
  <c r="W21" i="2" s="1"/>
  <c r="T22" i="2"/>
  <c r="U22" i="2"/>
  <c r="V22" i="2"/>
  <c r="W22" i="2" s="1"/>
  <c r="T23" i="2"/>
  <c r="U23" i="2"/>
  <c r="V23" i="2"/>
  <c r="W23" i="2" s="1"/>
  <c r="T24" i="2"/>
  <c r="U24" i="2" s="1"/>
  <c r="Q24" i="2"/>
  <c r="Q14" i="2"/>
  <c r="Q12" i="2"/>
  <c r="Q11" i="2"/>
  <c r="Q9" i="2"/>
  <c r="V32" i="3"/>
  <c r="W32" i="3" s="1"/>
  <c r="U32" i="3"/>
  <c r="T32" i="3"/>
  <c r="K32" i="3"/>
  <c r="J32" i="3"/>
  <c r="I32" i="3"/>
  <c r="H32" i="3"/>
  <c r="V31" i="3"/>
  <c r="W31" i="3" s="1"/>
  <c r="U31" i="3"/>
  <c r="T31" i="3"/>
  <c r="J31" i="3"/>
  <c r="I31" i="3"/>
  <c r="H31" i="3"/>
  <c r="G31" i="3"/>
  <c r="K31" i="3" s="1"/>
  <c r="V30" i="3"/>
  <c r="W30" i="3" s="1"/>
  <c r="U30" i="3"/>
  <c r="T30" i="3"/>
  <c r="K30" i="3"/>
  <c r="J30" i="3"/>
  <c r="I30" i="3"/>
  <c r="V28" i="3"/>
  <c r="W28" i="3" s="1"/>
  <c r="U28" i="3"/>
  <c r="T28" i="3"/>
  <c r="K28" i="3"/>
  <c r="V27" i="3"/>
  <c r="W27" i="3" s="1"/>
  <c r="U27" i="3"/>
  <c r="T27" i="3"/>
  <c r="K27" i="3"/>
  <c r="J27" i="3"/>
  <c r="I27" i="3"/>
  <c r="H27" i="3"/>
  <c r="W26" i="3"/>
  <c r="V20" i="3"/>
  <c r="W20" i="3" s="1"/>
  <c r="U20" i="3"/>
  <c r="T20" i="3"/>
  <c r="J20" i="3"/>
  <c r="I19" i="3"/>
  <c r="J18" i="3"/>
  <c r="I18" i="3"/>
  <c r="V17" i="3"/>
  <c r="W17" i="3" s="1"/>
  <c r="U17" i="3"/>
  <c r="T17" i="3"/>
  <c r="K17" i="3"/>
  <c r="J17" i="3"/>
  <c r="I17" i="3"/>
  <c r="V16" i="3"/>
  <c r="W16" i="3" s="1"/>
  <c r="U16" i="3"/>
  <c r="T16" i="3"/>
  <c r="K16" i="3"/>
  <c r="J16" i="3"/>
  <c r="I16" i="3"/>
  <c r="V15" i="3"/>
  <c r="W15" i="3" s="1"/>
  <c r="U15" i="3"/>
  <c r="T15" i="3"/>
  <c r="K15" i="3"/>
  <c r="J15" i="3"/>
  <c r="I15" i="3"/>
  <c r="V14" i="3"/>
  <c r="U14" i="3"/>
  <c r="T14" i="3"/>
  <c r="K14" i="3"/>
  <c r="J14" i="3"/>
  <c r="I14" i="3"/>
  <c r="V13" i="3"/>
  <c r="W13" i="3" s="1"/>
  <c r="U13" i="3"/>
  <c r="T13" i="3"/>
  <c r="K13" i="3"/>
  <c r="J13" i="3"/>
  <c r="I13" i="3"/>
  <c r="V12" i="3"/>
  <c r="U12" i="3"/>
  <c r="T12" i="3"/>
  <c r="K12" i="3"/>
  <c r="J12" i="3"/>
  <c r="I12" i="3"/>
  <c r="V11" i="3"/>
  <c r="W11" i="3" s="1"/>
  <c r="U11" i="3"/>
  <c r="T11" i="3"/>
  <c r="J11" i="3"/>
  <c r="V10" i="3"/>
  <c r="W10" i="3" s="1"/>
  <c r="U10" i="3"/>
  <c r="T10" i="3"/>
  <c r="K10" i="3"/>
  <c r="J10" i="3"/>
  <c r="I10" i="3"/>
  <c r="V9" i="3"/>
  <c r="U9" i="3"/>
  <c r="T9" i="3"/>
  <c r="K9" i="3"/>
  <c r="J9" i="3"/>
  <c r="I9" i="3"/>
  <c r="V8" i="3"/>
  <c r="W8" i="3" s="1"/>
  <c r="U8" i="3"/>
  <c r="T8" i="3"/>
  <c r="K8" i="3"/>
  <c r="J8" i="3"/>
  <c r="I8" i="3"/>
  <c r="V7" i="3"/>
  <c r="W7" i="3" s="1"/>
  <c r="U7" i="3"/>
  <c r="T7" i="3"/>
  <c r="J7" i="3"/>
  <c r="I7" i="3"/>
  <c r="H7" i="3"/>
  <c r="G7" i="3"/>
  <c r="K7" i="3" s="1"/>
  <c r="V6" i="3"/>
  <c r="W6" i="3" s="1"/>
  <c r="U6" i="3"/>
  <c r="T6" i="3"/>
  <c r="K6" i="3"/>
  <c r="J6" i="3"/>
  <c r="I6" i="3"/>
  <c r="K5" i="3"/>
  <c r="J5" i="3"/>
  <c r="I5" i="3"/>
  <c r="V32" i="2"/>
  <c r="W32" i="2" s="1"/>
  <c r="U32" i="2"/>
  <c r="T32" i="2"/>
  <c r="K32" i="2"/>
  <c r="J32" i="2"/>
  <c r="I32" i="2"/>
  <c r="H32" i="2"/>
  <c r="V31" i="2"/>
  <c r="W31" i="2" s="1"/>
  <c r="U31" i="2"/>
  <c r="T31" i="2"/>
  <c r="J31" i="2"/>
  <c r="I31" i="2"/>
  <c r="H31" i="2"/>
  <c r="G31" i="2"/>
  <c r="K31" i="2" s="1"/>
  <c r="V30" i="2"/>
  <c r="W30" i="2" s="1"/>
  <c r="U30" i="2"/>
  <c r="T30" i="2"/>
  <c r="K30" i="2"/>
  <c r="J30" i="2"/>
  <c r="I30" i="2"/>
  <c r="V28" i="2"/>
  <c r="W28" i="2" s="1"/>
  <c r="U28" i="2"/>
  <c r="T28" i="2"/>
  <c r="K28" i="2"/>
  <c r="V27" i="2"/>
  <c r="W27" i="2" s="1"/>
  <c r="U27" i="2"/>
  <c r="T27" i="2"/>
  <c r="K27" i="2"/>
  <c r="J27" i="2"/>
  <c r="I27" i="2"/>
  <c r="H27" i="2"/>
  <c r="W26" i="2"/>
  <c r="J20" i="2"/>
  <c r="I19" i="2"/>
  <c r="J18" i="2"/>
  <c r="I18" i="2"/>
  <c r="K17" i="2"/>
  <c r="J17" i="2"/>
  <c r="I17" i="2"/>
  <c r="K16" i="2"/>
  <c r="J16" i="2"/>
  <c r="I16" i="2"/>
  <c r="K15" i="2"/>
  <c r="J15" i="2"/>
  <c r="I15" i="2"/>
  <c r="T14" i="2"/>
  <c r="U14" i="2" s="1"/>
  <c r="K14" i="2"/>
  <c r="J14" i="2"/>
  <c r="I14" i="2"/>
  <c r="V13" i="2"/>
  <c r="W13" i="2" s="1"/>
  <c r="U13" i="2"/>
  <c r="T13" i="2"/>
  <c r="K13" i="2"/>
  <c r="J13" i="2"/>
  <c r="I13" i="2"/>
  <c r="T12" i="2"/>
  <c r="U12" i="2" s="1"/>
  <c r="K12" i="2"/>
  <c r="J12" i="2"/>
  <c r="I12" i="2"/>
  <c r="T11" i="2"/>
  <c r="U11" i="2" s="1"/>
  <c r="V11" i="2" s="1"/>
  <c r="J11" i="2"/>
  <c r="V10" i="2"/>
  <c r="W10" i="2" s="1"/>
  <c r="U10" i="2"/>
  <c r="T10" i="2"/>
  <c r="K10" i="2"/>
  <c r="J10" i="2"/>
  <c r="I10" i="2"/>
  <c r="T9" i="2"/>
  <c r="U9" i="2" s="1"/>
  <c r="K9" i="2"/>
  <c r="J9" i="2"/>
  <c r="I9" i="2"/>
  <c r="V8" i="2"/>
  <c r="W8" i="2" s="1"/>
  <c r="U8" i="2"/>
  <c r="T8" i="2"/>
  <c r="K8" i="2"/>
  <c r="J8" i="2"/>
  <c r="I8" i="2"/>
  <c r="V7" i="2"/>
  <c r="U7" i="2"/>
  <c r="T7" i="2"/>
  <c r="J7" i="2"/>
  <c r="I7" i="2"/>
  <c r="H7" i="2"/>
  <c r="G7" i="2"/>
  <c r="K7" i="2" s="1"/>
  <c r="V6" i="2"/>
  <c r="W6" i="2" s="1"/>
  <c r="U6" i="2"/>
  <c r="T6" i="2"/>
  <c r="K6" i="2"/>
  <c r="J6" i="2"/>
  <c r="I6" i="2"/>
  <c r="K5" i="2"/>
  <c r="J5" i="2"/>
  <c r="I5" i="2"/>
  <c r="W24" i="5" l="1"/>
  <c r="V9" i="2"/>
  <c r="W9" i="5"/>
  <c r="W14" i="5"/>
  <c r="V24" i="2"/>
  <c r="V14" i="2"/>
  <c r="W11" i="2" s="1"/>
  <c r="W20" i="5"/>
  <c r="W23" i="5"/>
  <c r="W11" i="5"/>
  <c r="V12" i="2"/>
  <c r="W14" i="2" l="1"/>
  <c r="W24" i="2"/>
  <c r="W12" i="2"/>
  <c r="W9" i="2"/>
</calcChain>
</file>

<file path=xl/sharedStrings.xml><?xml version="1.0" encoding="utf-8"?>
<sst xmlns="http://schemas.openxmlformats.org/spreadsheetml/2006/main" count="2084" uniqueCount="149">
  <si>
    <t>DATO:</t>
  </si>
  <si>
    <t>Seil nr.</t>
  </si>
  <si>
    <t>Eier</t>
  </si>
  <si>
    <t>Tlf</t>
  </si>
  <si>
    <t>Båttype</t>
  </si>
  <si>
    <t>Navn</t>
  </si>
  <si>
    <t>Start kl.</t>
  </si>
  <si>
    <t>Mål kl.</t>
  </si>
  <si>
    <t>Korr. tid(s)</t>
  </si>
  <si>
    <t>Express</t>
  </si>
  <si>
    <t>Reidar Sårheim</t>
  </si>
  <si>
    <t>Soling</t>
  </si>
  <si>
    <t>Joe Cool</t>
  </si>
  <si>
    <t>Rune/Tore Johnsen</t>
  </si>
  <si>
    <t>First Clas 8</t>
  </si>
  <si>
    <t>Olav Heggemsnes</t>
  </si>
  <si>
    <t>Tigergutt</t>
  </si>
  <si>
    <t>Bjørn Gustavsen</t>
  </si>
  <si>
    <t>Erik Arnesen</t>
  </si>
  <si>
    <t>Finngulf 31</t>
  </si>
  <si>
    <t>Elcatina III</t>
  </si>
  <si>
    <t>Ole G Bjønnes</t>
  </si>
  <si>
    <t>Anv. tid (s)</t>
  </si>
  <si>
    <t>Anv.tid t.m.s.</t>
  </si>
  <si>
    <t>STARTER:</t>
  </si>
  <si>
    <t>LØP NR:</t>
  </si>
  <si>
    <t>k.f</t>
  </si>
  <si>
    <t>u.s</t>
  </si>
  <si>
    <t>ViTo</t>
  </si>
  <si>
    <t>Tirsdagsseilaser</t>
  </si>
  <si>
    <t>Plass</t>
  </si>
  <si>
    <t>First 40.7</t>
  </si>
  <si>
    <t>Stephen Edwardsen</t>
  </si>
  <si>
    <t>Elan 333</t>
  </si>
  <si>
    <t>Trigger</t>
  </si>
  <si>
    <t>Jarle Kvalvågnes</t>
  </si>
  <si>
    <t>Bavaria 34</t>
  </si>
  <si>
    <t>91 53 25 65</t>
  </si>
  <si>
    <t>SH   2 stk</t>
  </si>
  <si>
    <t>Sih 1 stk</t>
  </si>
  <si>
    <t>IL II</t>
  </si>
  <si>
    <t>Dufour 356</t>
  </si>
  <si>
    <t>92 84 27 31</t>
  </si>
  <si>
    <t>Espen Borge</t>
  </si>
  <si>
    <t>92 60 63 20</t>
  </si>
  <si>
    <t>91 58 64 10</t>
  </si>
  <si>
    <t>Birger Hallenstvedt</t>
  </si>
  <si>
    <t>91 15 88 78</t>
  </si>
  <si>
    <t>Halberg R 375</t>
  </si>
  <si>
    <t>Bjørn-Bjørn E.-Marte</t>
  </si>
  <si>
    <t>Tobica 2</t>
  </si>
  <si>
    <t>David Jensen</t>
  </si>
  <si>
    <t>91849410</t>
  </si>
  <si>
    <t>First 33.7</t>
  </si>
  <si>
    <t>Hanse 355</t>
  </si>
  <si>
    <t>Manora</t>
  </si>
  <si>
    <t>Knut Eivind Larsen</t>
  </si>
  <si>
    <t>92 21 79 29</t>
  </si>
  <si>
    <t>Andreas Hatlo</t>
  </si>
  <si>
    <t>Bavaria 42 Match</t>
  </si>
  <si>
    <t>Carl Roar Aamli</t>
  </si>
  <si>
    <t>Morten Erlandsen</t>
  </si>
  <si>
    <t>9961 26 95</t>
  </si>
  <si>
    <t>omregn Nor R til Lys * 1,27</t>
  </si>
  <si>
    <t>Albin Nova</t>
  </si>
  <si>
    <t>NN</t>
  </si>
  <si>
    <t>Two Bears</t>
  </si>
  <si>
    <t>Naomi IV</t>
  </si>
  <si>
    <t>Intermesso</t>
  </si>
  <si>
    <t>Morten og Hilde Hagen/Tofstad</t>
  </si>
  <si>
    <t>Rocket Dog</t>
  </si>
  <si>
    <t>Prematura</t>
  </si>
  <si>
    <t>NOR u/sp</t>
  </si>
  <si>
    <t>Hanse 32</t>
  </si>
  <si>
    <t>Frk. Hansen</t>
  </si>
  <si>
    <t>Terje Hogsnes</t>
  </si>
  <si>
    <t>Short hand</t>
  </si>
  <si>
    <t>Single hand</t>
  </si>
  <si>
    <t>NOR tall til start i dag</t>
  </si>
  <si>
    <t>Ingrid</t>
  </si>
  <si>
    <t>ok 2014</t>
  </si>
  <si>
    <t>LYS m.s fra 2013</t>
  </si>
  <si>
    <t>sett inn NOR R</t>
  </si>
  <si>
    <t>kom.</t>
  </si>
  <si>
    <t>lik båt i NorR</t>
  </si>
  <si>
    <t>Lik b i NorR</t>
  </si>
  <si>
    <t>Klassebåt</t>
  </si>
  <si>
    <t>Tom Kvalvågnes</t>
  </si>
  <si>
    <t>ingen N rating</t>
  </si>
  <si>
    <t>NOR 350 M</t>
  </si>
  <si>
    <t>986 18 468</t>
  </si>
  <si>
    <t>Multihull flerskrog</t>
  </si>
  <si>
    <t>SeaGul</t>
  </si>
  <si>
    <t>Etap 39S</t>
  </si>
  <si>
    <t>Morten Gundersen</t>
  </si>
  <si>
    <t>Bjørn Arild Rydtun</t>
  </si>
  <si>
    <t>Haakon Seeberg</t>
  </si>
  <si>
    <t>First 36,7</t>
  </si>
  <si>
    <t>Felicia</t>
  </si>
  <si>
    <t>959 04 772</t>
  </si>
  <si>
    <t>Hallberg-Rassy 372</t>
  </si>
  <si>
    <t>ok 2016</t>
  </si>
  <si>
    <t>Petter Borge</t>
  </si>
  <si>
    <t>Traveling first clas</t>
  </si>
  <si>
    <t>ok 2018</t>
  </si>
  <si>
    <t>Slim</t>
  </si>
  <si>
    <t>Safir 32</t>
  </si>
  <si>
    <t>Bavaria 46</t>
  </si>
  <si>
    <t>Mirasol II</t>
  </si>
  <si>
    <t>Nils Kavlie-Borge</t>
  </si>
  <si>
    <t>Gunnar Hogsrød</t>
  </si>
  <si>
    <t>Oceanis Clipper 323</t>
  </si>
  <si>
    <t>Bennami</t>
  </si>
  <si>
    <t>Hanse 371</t>
  </si>
  <si>
    <t>Evelyn II</t>
  </si>
  <si>
    <t>909 35 255</t>
  </si>
  <si>
    <t>GKSS Tirsdagseilaser 2019</t>
  </si>
  <si>
    <t>Oppdatert 01.04.2019 av Tore Johnsen.</t>
  </si>
  <si>
    <t>ok 2019</t>
  </si>
  <si>
    <t>Ny 2019 NOR Rating</t>
  </si>
  <si>
    <t>STARTER: Reidar Sårheim</t>
  </si>
  <si>
    <t>GKSS Cupper 2019</t>
  </si>
  <si>
    <t>STARTER: Tore og Alf Rune</t>
  </si>
  <si>
    <t>disk</t>
  </si>
  <si>
    <t>STARTER:  Tore Johnsen, fra båt</t>
  </si>
  <si>
    <t xml:space="preserve">Protest fra CR. Han mener VITO slo forran han slik at han måtte falle av for å unngå kollisjon. VITO mener det var mer en god nok plass. CR skal ha ropt protest, men dette har ikke VITO oppfattet. Flagg ble hengt opp rett før mål. Behandling av protest ble gjort av Morten og Knut Eivind. Besluttet å godta protest. VITO disket. </t>
  </si>
  <si>
    <t xml:space="preserve">Protest fra CR. Han mener VITO slo forran han slik at han måtte falle av for å unngå kollisjon. VITO mener det var mer en god nok plass. CR skal ha ropt protest, men dette har ikke VITO oppfattet. 
Flagg ble hengt opp rett før mål. Behandling av protest ble gjort av Morten og Knut Eivind. Besluttet å godta protest. VITO disket. </t>
  </si>
  <si>
    <t>kommer 2019</t>
  </si>
  <si>
    <t>STARTER:  Bjørn fra båt</t>
  </si>
  <si>
    <t>DNF</t>
  </si>
  <si>
    <t>6B</t>
  </si>
  <si>
    <t>STARTER: Tore J</t>
  </si>
  <si>
    <t>STARTER:  David Jensen</t>
  </si>
  <si>
    <t>Sum vårcup</t>
  </si>
  <si>
    <t>Sjekket Norrating</t>
  </si>
  <si>
    <t>STARTER: Bkjørn Gustavsen fra båten</t>
  </si>
  <si>
    <t>STARTER:  Bjørn Gustavsen fra båt</t>
  </si>
  <si>
    <t>16B R Tønsberg brygge</t>
  </si>
  <si>
    <t>26.06.</t>
  </si>
  <si>
    <t>16BR</t>
  </si>
  <si>
    <t>STARTER: Knut Eivind Larsen</t>
  </si>
  <si>
    <t>Total antall seilaser 20189</t>
  </si>
  <si>
    <t>Kontrollsum</t>
  </si>
  <si>
    <t>Antall båter med 2019</t>
  </si>
  <si>
    <t xml:space="preserve">STARTER: </t>
  </si>
  <si>
    <t>Plassering</t>
  </si>
  <si>
    <t>Denne gjelder for flest deltagelser.</t>
  </si>
  <si>
    <t>STARTER: Bjørn G fra båten</t>
  </si>
  <si>
    <t>12RC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</si>
</sst>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lt;=99999999]##_ ##_ ##_ ##;\(\+##\)_ ##_ ##_ ##_ ##"/>
    <numFmt numFmtId="167" formatCode="0.0000"/>
    <numFmt numFmtId="168" formatCode="0.00000"/>
    <numFmt numFmtId="169" formatCode="d/m/;@"/>
  </numFmts>
  <fonts count="10" x14ac:knownFonts="1">
    <font>
      <sz val="10"/>
      <name val="Arial"/>
    </font>
    <font>
      <b/>
      <i/>
      <sz val="12"/>
      <color indexed="9"/>
      <name val="Arial"/>
      <family val="2"/>
    </font>
    <font>
      <b/>
      <sz val="10"/>
      <name val="Arial"/>
      <family val="2"/>
    </font>
    <font>
      <sz val="10"/>
      <name val="Arial"/>
      <family val="2"/>
    </font>
    <font>
      <b/>
      <sz val="12"/>
      <color indexed="9"/>
      <name val="Arial"/>
      <family val="2"/>
    </font>
    <font>
      <b/>
      <sz val="9"/>
      <name val="Arial"/>
      <family val="2"/>
    </font>
    <font>
      <sz val="9"/>
      <name val="Arial"/>
      <family val="2"/>
    </font>
    <font>
      <b/>
      <sz val="9"/>
      <color indexed="8"/>
      <name val="Arial"/>
      <family val="2"/>
    </font>
    <font>
      <sz val="9"/>
      <color indexed="8"/>
      <name val="Arial"/>
      <family val="2"/>
    </font>
    <font>
      <b/>
      <sz val="10"/>
      <color indexed="9"/>
      <name val="Arial"/>
      <family val="2"/>
    </font>
  </fonts>
  <fills count="14">
    <fill>
      <patternFill patternType="none"/>
    </fill>
    <fill>
      <patternFill patternType="gray125"/>
    </fill>
    <fill>
      <patternFill patternType="solid">
        <fgColor indexed="18"/>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8"/>
      </right>
      <top style="medium">
        <color indexed="64"/>
      </top>
      <bottom style="medium">
        <color indexed="64"/>
      </bottom>
      <diagonal/>
    </border>
  </borders>
  <cellStyleXfs count="1">
    <xf numFmtId="0" fontId="0" fillId="0" borderId="0"/>
  </cellStyleXfs>
  <cellXfs count="134">
    <xf numFmtId="0" fontId="0" fillId="0" borderId="0" xfId="0"/>
    <xf numFmtId="46" fontId="3" fillId="0" borderId="4" xfId="0" applyNumberFormat="1" applyFont="1" applyBorder="1" applyAlignment="1" applyProtection="1">
      <alignment vertical="center"/>
      <protection locked="0"/>
    </xf>
    <xf numFmtId="46" fontId="3" fillId="0" borderId="5" xfId="0" applyNumberFormat="1" applyFont="1" applyBorder="1" applyAlignment="1" applyProtection="1">
      <alignment vertical="center"/>
      <protection locked="0"/>
    </xf>
    <xf numFmtId="46" fontId="3" fillId="0" borderId="6" xfId="0" applyNumberFormat="1" applyFont="1" applyBorder="1" applyAlignment="1" applyProtection="1">
      <alignment vertical="center"/>
      <protection locked="0"/>
    </xf>
    <xf numFmtId="46" fontId="3" fillId="0" borderId="5" xfId="0" applyNumberFormat="1" applyFont="1" applyBorder="1" applyAlignment="1" applyProtection="1">
      <alignment vertical="center"/>
    </xf>
    <xf numFmtId="1" fontId="3" fillId="0" borderId="5" xfId="0" applyNumberFormat="1" applyFont="1" applyBorder="1" applyAlignment="1" applyProtection="1">
      <alignment vertical="center"/>
    </xf>
    <xf numFmtId="21" fontId="3" fillId="0" borderId="6" xfId="0" applyNumberFormat="1" applyFont="1" applyBorder="1" applyAlignment="1" applyProtection="1">
      <alignment vertical="center"/>
      <protection locked="0"/>
    </xf>
    <xf numFmtId="2" fontId="3" fillId="0" borderId="5" xfId="0" applyNumberFormat="1" applyFont="1" applyBorder="1" applyAlignment="1" applyProtection="1">
      <alignment horizontal="left" vertical="center"/>
      <protection locked="0"/>
    </xf>
    <xf numFmtId="2" fontId="3" fillId="0" borderId="4" xfId="0" applyNumberFormat="1" applyFont="1" applyBorder="1" applyAlignment="1" applyProtection="1">
      <alignment horizontal="left" vertical="center"/>
      <protection locked="0"/>
    </xf>
    <xf numFmtId="2" fontId="3" fillId="0" borderId="6" xfId="0" applyNumberFormat="1" applyFont="1" applyBorder="1" applyAlignment="1" applyProtection="1">
      <alignment horizontal="left" vertical="center"/>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2" fontId="3" fillId="0" borderId="6" xfId="0" applyNumberFormat="1" applyFont="1" applyFill="1" applyBorder="1" applyAlignment="1" applyProtection="1">
      <alignment horizontal="left" vertical="center"/>
      <protection locked="0"/>
    </xf>
    <xf numFmtId="0" fontId="3" fillId="0" borderId="5" xfId="0" applyFont="1" applyBorder="1" applyAlignment="1" applyProtection="1">
      <alignment vertical="center"/>
      <protection locked="0"/>
    </xf>
    <xf numFmtId="166" fontId="6" fillId="0" borderId="0" xfId="0" applyNumberFormat="1" applyFont="1" applyAlignment="1" applyProtection="1">
      <alignment horizontal="center" vertical="center"/>
      <protection locked="0"/>
    </xf>
    <xf numFmtId="166" fontId="6" fillId="0" borderId="5" xfId="0" applyNumberFormat="1" applyFont="1" applyBorder="1" applyAlignment="1" applyProtection="1">
      <alignment horizontal="center" vertical="center"/>
      <protection locked="0"/>
    </xf>
    <xf numFmtId="166" fontId="6" fillId="0" borderId="0"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vertical="center"/>
    </xf>
    <xf numFmtId="165" fontId="3" fillId="0" borderId="5" xfId="0" applyNumberFormat="1" applyFont="1" applyBorder="1" applyAlignment="1" applyProtection="1">
      <alignment vertical="center"/>
    </xf>
    <xf numFmtId="2" fontId="2" fillId="0" borderId="11" xfId="0" applyNumberFormat="1" applyFont="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0" fontId="7" fillId="3" borderId="9" xfId="0" applyFont="1" applyFill="1" applyBorder="1" applyAlignment="1" applyProtection="1">
      <alignment horizontal="left" vertical="center"/>
      <protection locked="0"/>
    </xf>
    <xf numFmtId="2" fontId="3" fillId="0" borderId="4" xfId="0" applyNumberFormat="1"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2" fontId="3" fillId="5" borderId="4" xfId="0" applyNumberFormat="1" applyFont="1" applyFill="1" applyBorder="1" applyAlignment="1" applyProtection="1">
      <alignment horizontal="left" vertical="center"/>
      <protection locked="0"/>
    </xf>
    <xf numFmtId="166" fontId="8" fillId="0" borderId="6" xfId="0" applyNumberFormat="1" applyFont="1" applyBorder="1" applyAlignment="1" applyProtection="1">
      <alignment horizontal="center" vertical="center"/>
      <protection locked="0"/>
    </xf>
    <xf numFmtId="0" fontId="2" fillId="4" borderId="11" xfId="0" applyFont="1" applyFill="1" applyBorder="1" applyAlignment="1" applyProtection="1">
      <alignment vertical="center" wrapText="1"/>
      <protection locked="0"/>
    </xf>
    <xf numFmtId="21" fontId="9" fillId="2" borderId="9" xfId="0" applyNumberFormat="1"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wrapText="1"/>
      <protection locked="0"/>
    </xf>
    <xf numFmtId="2" fontId="3" fillId="7" borderId="4" xfId="0" applyNumberFormat="1" applyFont="1" applyFill="1" applyBorder="1" applyAlignment="1" applyProtection="1">
      <alignment horizontal="left" vertical="center"/>
      <protection locked="0"/>
    </xf>
    <xf numFmtId="165" fontId="3" fillId="6" borderId="6" xfId="0" applyNumberFormat="1"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8" xfId="0" applyFont="1" applyBorder="1" applyAlignment="1" applyProtection="1">
      <alignment horizontal="right" vertical="center" wrapText="1"/>
      <protection locked="0"/>
    </xf>
    <xf numFmtId="0" fontId="3" fillId="0" borderId="9" xfId="0" applyFont="1" applyBorder="1" applyAlignment="1" applyProtection="1">
      <alignment vertical="center"/>
      <protection locked="0"/>
    </xf>
    <xf numFmtId="0" fontId="2" fillId="0" borderId="9" xfId="0" applyFont="1" applyBorder="1" applyAlignment="1" applyProtection="1">
      <alignment horizontal="right" vertical="center" wrapText="1"/>
      <protection locked="0"/>
    </xf>
    <xf numFmtId="0" fontId="2" fillId="0" borderId="9" xfId="0" applyFont="1" applyBorder="1" applyAlignment="1" applyProtection="1">
      <alignment vertical="center"/>
      <protection locked="0"/>
    </xf>
    <xf numFmtId="2"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0" fillId="0" borderId="0" xfId="0" applyAlignment="1" applyProtection="1">
      <alignment vertical="center" wrapText="1"/>
      <protection locked="0"/>
    </xf>
    <xf numFmtId="0" fontId="0" fillId="4" borderId="6" xfId="0" applyFill="1" applyBorder="1" applyAlignment="1" applyProtection="1">
      <alignment vertical="center"/>
      <protection locked="0"/>
    </xf>
    <xf numFmtId="2" fontId="0" fillId="0" borderId="0" xfId="0" applyNumberFormat="1" applyAlignment="1" applyProtection="1">
      <alignment vertical="center"/>
      <protection locked="0"/>
    </xf>
    <xf numFmtId="166" fontId="6" fillId="0" borderId="6" xfId="0" applyNumberFormat="1" applyFont="1" applyBorder="1" applyAlignment="1">
      <alignment horizontal="center" vertical="center"/>
    </xf>
    <xf numFmtId="0" fontId="0" fillId="6" borderId="6" xfId="0" applyFill="1" applyBorder="1" applyAlignment="1" applyProtection="1">
      <alignment horizontal="center" vertical="center"/>
      <protection locked="0"/>
    </xf>
    <xf numFmtId="166" fontId="6" fillId="0" borderId="0" xfId="0" applyNumberFormat="1" applyFont="1" applyBorder="1" applyAlignment="1">
      <alignment horizontal="center" vertical="center"/>
    </xf>
    <xf numFmtId="166" fontId="6" fillId="0" borderId="6" xfId="0" applyNumberFormat="1" applyFont="1" applyFill="1" applyBorder="1" applyAlignment="1">
      <alignment horizontal="center" vertical="center"/>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166" fontId="5" fillId="0" borderId="11" xfId="0" applyNumberFormat="1" applyFont="1" applyBorder="1" applyAlignment="1" applyProtection="1">
      <alignment horizontal="center" vertical="center" wrapText="1"/>
      <protection locked="0"/>
    </xf>
    <xf numFmtId="167" fontId="3" fillId="6" borderId="5" xfId="0" applyNumberFormat="1" applyFont="1" applyFill="1" applyBorder="1" applyAlignment="1" applyProtection="1">
      <alignment horizontal="center" vertical="center"/>
      <protection locked="0"/>
    </xf>
    <xf numFmtId="167" fontId="3" fillId="6" borderId="6" xfId="0" applyNumberFormat="1" applyFont="1" applyFill="1" applyBorder="1" applyAlignment="1" applyProtection="1">
      <alignment horizontal="center" vertical="center"/>
      <protection locked="0"/>
    </xf>
    <xf numFmtId="166" fontId="1" fillId="2" borderId="9" xfId="0" applyNumberFormat="1" applyFont="1" applyFill="1" applyBorder="1" applyAlignment="1" applyProtection="1">
      <alignment horizontal="center" vertical="center"/>
      <protection locked="0"/>
    </xf>
    <xf numFmtId="166" fontId="4" fillId="2" borderId="9" xfId="0" applyNumberFormat="1" applyFont="1" applyFill="1" applyBorder="1" applyAlignment="1" applyProtection="1">
      <alignment horizontal="center" vertical="center"/>
      <protection locked="0"/>
    </xf>
    <xf numFmtId="168" fontId="3" fillId="4" borderId="6" xfId="0" applyNumberFormat="1" applyFont="1" applyFill="1" applyBorder="1" applyAlignment="1" applyProtection="1">
      <alignment vertical="center"/>
      <protection locked="0"/>
    </xf>
    <xf numFmtId="166" fontId="8" fillId="0" borderId="0" xfId="0" applyNumberFormat="1" applyFont="1" applyBorder="1" applyAlignment="1" applyProtection="1">
      <alignment horizontal="center" vertical="center"/>
      <protection locked="0"/>
    </xf>
    <xf numFmtId="0" fontId="2" fillId="8" borderId="11" xfId="0" applyFont="1" applyFill="1" applyBorder="1" applyAlignment="1" applyProtection="1">
      <alignment horizontal="center" vertical="center" wrapText="1"/>
      <protection locked="0"/>
    </xf>
    <xf numFmtId="165" fontId="3" fillId="8" borderId="6"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3" fillId="9" borderId="6" xfId="0" applyFont="1" applyFill="1" applyBorder="1" applyAlignment="1" applyProtection="1">
      <alignment horizontal="left" vertical="center"/>
      <protection locked="0"/>
    </xf>
    <xf numFmtId="166" fontId="6" fillId="9" borderId="6"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vertical="center"/>
      <protection locked="0"/>
    </xf>
    <xf numFmtId="2" fontId="3" fillId="9" borderId="6" xfId="0" applyNumberFormat="1" applyFont="1" applyFill="1" applyBorder="1" applyAlignment="1" applyProtection="1">
      <alignment horizontal="left" vertical="center"/>
      <protection locked="0"/>
    </xf>
    <xf numFmtId="2" fontId="3" fillId="9" borderId="4" xfId="0" applyNumberFormat="1" applyFont="1" applyFill="1" applyBorder="1" applyAlignment="1" applyProtection="1">
      <alignment horizontal="left" vertical="center"/>
      <protection locked="0"/>
    </xf>
    <xf numFmtId="0" fontId="3" fillId="9" borderId="4" xfId="0" applyFont="1" applyFill="1" applyBorder="1" applyAlignment="1" applyProtection="1">
      <alignment horizontal="left" vertical="center"/>
      <protection locked="0"/>
    </xf>
    <xf numFmtId="0" fontId="0" fillId="9" borderId="6" xfId="0" applyFill="1" applyBorder="1" applyAlignment="1" applyProtection="1">
      <alignment vertical="center"/>
      <protection locked="0"/>
    </xf>
    <xf numFmtId="46" fontId="3" fillId="9" borderId="4" xfId="0" applyNumberFormat="1" applyFont="1" applyFill="1" applyBorder="1" applyAlignment="1" applyProtection="1">
      <alignment vertical="center"/>
      <protection locked="0"/>
    </xf>
    <xf numFmtId="46" fontId="3" fillId="9" borderId="5" xfId="0" applyNumberFormat="1" applyFont="1" applyFill="1" applyBorder="1" applyAlignment="1" applyProtection="1">
      <alignment vertical="center"/>
      <protection locked="0"/>
    </xf>
    <xf numFmtId="46" fontId="3" fillId="9" borderId="5" xfId="0" applyNumberFormat="1" applyFont="1" applyFill="1" applyBorder="1" applyAlignment="1" applyProtection="1">
      <alignment vertical="center"/>
    </xf>
    <xf numFmtId="1" fontId="3" fillId="9" borderId="5" xfId="0" applyNumberFormat="1" applyFont="1" applyFill="1" applyBorder="1" applyAlignment="1" applyProtection="1">
      <alignment vertical="center"/>
    </xf>
    <xf numFmtId="165" fontId="3" fillId="9" borderId="5" xfId="0" applyNumberFormat="1" applyFont="1" applyFill="1" applyBorder="1" applyAlignment="1" applyProtection="1">
      <alignment vertical="center"/>
    </xf>
    <xf numFmtId="2" fontId="3" fillId="8" borderId="6" xfId="0" applyNumberFormat="1" applyFont="1" applyFill="1" applyBorder="1" applyAlignment="1" applyProtection="1">
      <alignment horizontal="center" vertical="center"/>
      <protection locked="0"/>
    </xf>
    <xf numFmtId="2" fontId="3" fillId="9" borderId="6" xfId="0" applyNumberFormat="1" applyFont="1" applyFill="1" applyBorder="1" applyAlignment="1" applyProtection="1">
      <alignment horizontal="center" vertical="center"/>
      <protection locked="0"/>
    </xf>
    <xf numFmtId="17"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166" fontId="6" fillId="0" borderId="6" xfId="0" applyNumberFormat="1" applyFont="1" applyBorder="1" applyAlignment="1" applyProtection="1">
      <alignment horizontal="center" vertical="center"/>
      <protection locked="0"/>
    </xf>
    <xf numFmtId="164" fontId="3" fillId="6" borderId="6" xfId="0" applyNumberFormat="1" applyFont="1" applyFill="1" applyBorder="1" applyAlignment="1" applyProtection="1">
      <alignment horizontal="center" vertical="center"/>
      <protection locked="0"/>
    </xf>
    <xf numFmtId="164" fontId="3" fillId="0" borderId="4" xfId="0" applyNumberFormat="1" applyFont="1" applyBorder="1" applyAlignment="1" applyProtection="1">
      <alignment vertical="center"/>
      <protection locked="0"/>
    </xf>
    <xf numFmtId="0" fontId="0" fillId="0" borderId="8" xfId="0" applyBorder="1" applyAlignment="1" applyProtection="1">
      <alignment vertical="center"/>
      <protection locked="0"/>
    </xf>
    <xf numFmtId="0" fontId="3" fillId="0" borderId="0" xfId="0" applyFont="1" applyBorder="1" applyAlignment="1" applyProtection="1">
      <alignment vertical="center"/>
      <protection locked="0"/>
    </xf>
    <xf numFmtId="0" fontId="3" fillId="10" borderId="6"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0" borderId="6" xfId="0" applyFont="1" applyBorder="1" applyAlignment="1">
      <alignment vertical="center"/>
    </xf>
    <xf numFmtId="167" fontId="3" fillId="9" borderId="6" xfId="0" applyNumberFormat="1" applyFont="1" applyFill="1" applyBorder="1" applyAlignment="1" applyProtection="1">
      <alignment horizontal="center" vertical="center"/>
      <protection locked="0"/>
    </xf>
    <xf numFmtId="165" fontId="3" fillId="9"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67" fontId="0" fillId="4" borderId="6" xfId="0" applyNumberFormat="1" applyFill="1" applyBorder="1" applyAlignment="1" applyProtection="1">
      <alignment vertical="center"/>
      <protection locked="0"/>
    </xf>
    <xf numFmtId="14" fontId="2" fillId="0" borderId="1" xfId="0" applyNumberFormat="1" applyFont="1" applyBorder="1" applyAlignment="1" applyProtection="1">
      <alignment horizontal="center" vertical="center"/>
      <protection locked="0"/>
    </xf>
    <xf numFmtId="169" fontId="2" fillId="0" borderId="11" xfId="0" applyNumberFormat="1" applyFont="1" applyBorder="1" applyAlignment="1" applyProtection="1">
      <alignment vertical="center" wrapText="1"/>
      <protection locked="0"/>
    </xf>
    <xf numFmtId="169" fontId="5" fillId="0" borderId="11" xfId="0" applyNumberFormat="1" applyFont="1" applyBorder="1" applyAlignment="1" applyProtection="1">
      <alignment vertical="center" wrapText="1"/>
      <protection locked="0"/>
    </xf>
    <xf numFmtId="0" fontId="3" fillId="0" borderId="0" xfId="0" applyFont="1" applyAlignment="1" applyProtection="1">
      <alignment horizontal="center" vertical="center"/>
      <protection locked="0"/>
    </xf>
    <xf numFmtId="16" fontId="2" fillId="0" borderId="1" xfId="0" applyNumberFormat="1" applyFont="1" applyBorder="1" applyAlignment="1" applyProtection="1">
      <alignment horizontal="center" vertical="center"/>
      <protection locked="0"/>
    </xf>
    <xf numFmtId="167" fontId="3" fillId="11" borderId="6" xfId="0" applyNumberFormat="1" applyFont="1" applyFill="1" applyBorder="1" applyAlignment="1" applyProtection="1">
      <alignment horizontal="center" vertical="center"/>
      <protection locked="0"/>
    </xf>
    <xf numFmtId="165" fontId="3" fillId="11" borderId="6" xfId="0" applyNumberFormat="1" applyFont="1" applyFill="1" applyBorder="1" applyAlignment="1" applyProtection="1">
      <alignment horizontal="center" vertical="center"/>
      <protection locked="0"/>
    </xf>
    <xf numFmtId="1" fontId="3" fillId="12" borderId="14" xfId="0" applyNumberFormat="1"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16" fontId="1" fillId="2" borderId="8" xfId="0" applyNumberFormat="1" applyFont="1" applyFill="1" applyBorder="1" applyAlignment="1" applyProtection="1">
      <alignment horizontal="left" vertical="center"/>
      <protection locked="0"/>
    </xf>
    <xf numFmtId="165" fontId="0" fillId="4" borderId="6" xfId="0" applyNumberFormat="1" applyFill="1" applyBorder="1" applyAlignment="1" applyProtection="1">
      <alignment vertical="center"/>
      <protection locked="0"/>
    </xf>
    <xf numFmtId="167" fontId="3" fillId="11" borderId="5"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10" borderId="0" xfId="0" applyFill="1" applyAlignment="1" applyProtection="1">
      <alignment horizontal="center" vertical="center"/>
      <protection locked="0"/>
    </xf>
    <xf numFmtId="1" fontId="0" fillId="0" borderId="0" xfId="0" applyNumberFormat="1" applyAlignment="1" applyProtection="1">
      <alignment horizontal="center" vertical="center"/>
      <protection locked="0"/>
    </xf>
    <xf numFmtId="0" fontId="3" fillId="0" borderId="0" xfId="0" applyFont="1" applyAlignment="1" applyProtection="1">
      <alignment vertical="center" wrapText="1"/>
      <protection locked="0"/>
    </xf>
    <xf numFmtId="0" fontId="0" fillId="6" borderId="0" xfId="0" applyFill="1" applyAlignment="1" applyProtection="1">
      <alignment vertical="center"/>
      <protection locked="0"/>
    </xf>
    <xf numFmtId="167" fontId="3" fillId="13" borderId="5" xfId="0" applyNumberFormat="1" applyFont="1" applyFill="1" applyBorder="1" applyAlignment="1" applyProtection="1">
      <alignment horizontal="center" vertical="center"/>
      <protection locked="0"/>
    </xf>
    <xf numFmtId="167" fontId="3" fillId="13" borderId="6" xfId="0" applyNumberFormat="1" applyFont="1" applyFill="1" applyBorder="1" applyAlignment="1" applyProtection="1">
      <alignment horizontal="center" vertical="center"/>
      <protection locked="0"/>
    </xf>
    <xf numFmtId="0" fontId="3" fillId="13" borderId="5" xfId="0" applyFont="1" applyFill="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14" fontId="0" fillId="0" borderId="8" xfId="0" applyNumberFormat="1" applyBorder="1" applyAlignment="1" applyProtection="1">
      <alignment vertical="center"/>
      <protection locked="0"/>
    </xf>
    <xf numFmtId="0" fontId="0" fillId="0" borderId="9" xfId="0" applyBorder="1" applyAlignment="1">
      <alignment vertical="center"/>
    </xf>
    <xf numFmtId="0" fontId="0" fillId="0" borderId="0" xfId="0" applyAlignment="1" applyProtection="1">
      <alignment vertical="center" wrapText="1"/>
      <protection locked="0"/>
    </xf>
    <xf numFmtId="0" fontId="0" fillId="0" borderId="0" xfId="0"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X32"/>
  <sheetViews>
    <sheetView zoomScaleNormal="100" zoomScaleSheetLayoutView="75" workbookViewId="0">
      <pane ySplit="4" topLeftCell="A5" activePane="bottomLeft" state="frozen"/>
      <selection pane="bottomLeft" activeCell="E13" sqref="E13"/>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24</v>
      </c>
      <c r="B2" s="128"/>
      <c r="C2" s="128"/>
      <c r="D2" s="128"/>
      <c r="E2" s="129"/>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sortState xmlns:xlrd2="http://schemas.microsoft.com/office/spreadsheetml/2017/richdata2" ref="B5:R32">
    <sortCondition ref="G5:G32"/>
  </sortState>
  <mergeCells count="1">
    <mergeCell ref="A2:E2"/>
  </mergeCells>
  <phoneticPr fontId="0" type="noConversion"/>
  <dataValidations disablePrompts="1" xWindow="606" yWindow="227"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000-000000000000}">
      <formula1>$L$3:$N$3</formula1>
    </dataValidation>
  </dataValidations>
  <pageMargins left="0.24" right="0.14000000000000001" top="0.23" bottom="0.39370078740157483" header="0" footer="0"/>
  <pageSetup paperSize="9" scale="5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32"/>
  <sheetViews>
    <sheetView workbookViewId="0">
      <selection activeCell="W25" sqref="A1:W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2.140625" style="41" customWidth="1"/>
    <col min="18" max="18" width="10.85546875" style="41" bestFit="1" customWidth="1"/>
    <col min="19" max="19" width="9.7109375" style="41" customWidth="1"/>
    <col min="20" max="20" width="10.85546875" style="41" customWidth="1"/>
    <col min="21" max="21" width="9.140625" style="41" customWidth="1"/>
    <col min="22" max="22" width="9.85546875" style="4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135</v>
      </c>
      <c r="B2" s="128"/>
      <c r="C2" s="128"/>
      <c r="D2" s="128"/>
      <c r="E2" s="129"/>
      <c r="F2" s="45" t="s">
        <v>25</v>
      </c>
      <c r="G2" s="46">
        <v>12</v>
      </c>
      <c r="H2" s="46"/>
      <c r="I2" s="48" t="s">
        <v>0</v>
      </c>
      <c r="J2" s="108">
        <v>43627</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0.7947453703703703</v>
      </c>
      <c r="T9" s="4">
        <f t="shared" si="2"/>
        <v>4.4745370370370297E-2</v>
      </c>
      <c r="U9" s="5">
        <f t="shared" si="3"/>
        <v>3866</v>
      </c>
      <c r="V9" s="25">
        <f t="shared" si="4"/>
        <v>3571.7974000000004</v>
      </c>
      <c r="W9" s="28">
        <f t="shared" si="5"/>
        <v>6</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+G11+I11</f>
        <v>0.88500000000000001</v>
      </c>
      <c r="R11" s="1">
        <v>0.75</v>
      </c>
      <c r="S11" s="2">
        <v>0.79541666666666666</v>
      </c>
      <c r="T11" s="4">
        <f t="shared" si="2"/>
        <v>4.5416666666666661E-2</v>
      </c>
      <c r="U11" s="5">
        <f t="shared" si="3"/>
        <v>3924</v>
      </c>
      <c r="V11" s="25">
        <f t="shared" si="4"/>
        <v>3472.7400000000002</v>
      </c>
      <c r="W11" s="28">
        <f t="shared" si="5"/>
        <v>5</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+H12+I12</f>
        <v>0.87145196850393702</v>
      </c>
      <c r="R12" s="1">
        <v>0.75</v>
      </c>
      <c r="S12" s="2">
        <v>0.79341435185185183</v>
      </c>
      <c r="T12" s="4">
        <f t="shared" si="2"/>
        <v>4.3414351851851829E-2</v>
      </c>
      <c r="U12" s="5">
        <f t="shared" si="3"/>
        <v>3751</v>
      </c>
      <c r="V12" s="25">
        <f t="shared" si="4"/>
        <v>3268.8163338582676</v>
      </c>
      <c r="W12" s="28">
        <f t="shared" si="5"/>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+G13</f>
        <v>0.92390000000000005</v>
      </c>
      <c r="R13" s="1">
        <v>0.75</v>
      </c>
      <c r="S13" s="2">
        <v>0.79313657407407412</v>
      </c>
      <c r="T13" s="4">
        <f t="shared" si="2"/>
        <v>4.3136574074074119E-2</v>
      </c>
      <c r="U13" s="5">
        <f t="shared" si="3"/>
        <v>3727</v>
      </c>
      <c r="V13" s="25">
        <f t="shared" si="4"/>
        <v>3443.3753000000002</v>
      </c>
      <c r="W13" s="28">
        <f t="shared" si="5"/>
        <v>4</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0.75138888888888899</v>
      </c>
      <c r="S14" s="2">
        <v>0.79555555555555557</v>
      </c>
      <c r="T14" s="4">
        <f t="shared" si="2"/>
        <v>4.4166666666666576E-2</v>
      </c>
      <c r="U14" s="5">
        <f t="shared" si="3"/>
        <v>3816</v>
      </c>
      <c r="V14" s="25">
        <f t="shared" si="4"/>
        <v>3327.1704</v>
      </c>
      <c r="W14" s="28">
        <f t="shared" si="5"/>
        <v>2</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+H16+I16</f>
        <v>0.85685196850393708</v>
      </c>
      <c r="R16" s="1">
        <v>0.75</v>
      </c>
      <c r="S16" s="2">
        <v>0.79646990740740742</v>
      </c>
      <c r="T16" s="4">
        <f t="shared" si="2"/>
        <v>4.6469907407407418E-2</v>
      </c>
      <c r="U16" s="5">
        <f t="shared" si="3"/>
        <v>4015</v>
      </c>
      <c r="V16" s="25">
        <f t="shared" si="4"/>
        <v>3440.2606535433074</v>
      </c>
      <c r="W16" s="28">
        <f t="shared" si="5"/>
        <v>3</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t="s">
        <v>134</v>
      </c>
      <c r="B19" s="90">
        <v>10528</v>
      </c>
      <c r="C19" s="89" t="s">
        <v>96</v>
      </c>
      <c r="D19" s="92" t="s">
        <v>99</v>
      </c>
      <c r="E19" s="94" t="s">
        <v>97</v>
      </c>
      <c r="F19" s="96" t="s">
        <v>98</v>
      </c>
      <c r="G19" s="66">
        <v>0.99150000000000005</v>
      </c>
      <c r="H19" s="66">
        <v>0.95569999999999999</v>
      </c>
      <c r="I19" s="38">
        <v>-1.6E-2</v>
      </c>
      <c r="J19" s="38">
        <v>-2.4E-2</v>
      </c>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900-000000000000}">
      <formula1>$L$3:$N$3</formula1>
    </dataValidation>
  </dataValidations>
  <pageMargins left="0" right="0"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2"/>
  <sheetViews>
    <sheetView topLeftCell="A3" workbookViewId="0">
      <selection activeCell="W21" sqref="W21"/>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45.75" customHeight="1" thickBot="1" x14ac:dyDescent="0.25">
      <c r="A2" s="127" t="s">
        <v>136</v>
      </c>
      <c r="B2" s="128"/>
      <c r="C2" s="128"/>
      <c r="D2" s="128"/>
      <c r="E2" s="129"/>
      <c r="F2" s="45" t="s">
        <v>25</v>
      </c>
      <c r="G2" s="118" t="s">
        <v>137</v>
      </c>
      <c r="H2" s="118"/>
      <c r="I2" s="48" t="s">
        <v>0</v>
      </c>
      <c r="J2" s="108">
        <v>43634</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0"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6</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ref="K12:K17" si="7">+G12*1.27</f>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7"/>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v>5</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7"/>
        <v>1.16205</v>
      </c>
      <c r="L14" s="19">
        <v>1.17</v>
      </c>
      <c r="M14" s="19">
        <v>1.1399999999999999</v>
      </c>
      <c r="N14" s="19">
        <v>1.1299999999999999</v>
      </c>
      <c r="O14" s="30">
        <v>-0.02</v>
      </c>
      <c r="P14" s="31">
        <v>-0.03</v>
      </c>
      <c r="Q14" s="56"/>
      <c r="R14" s="1"/>
      <c r="S14" s="2"/>
      <c r="T14" s="4" t="str">
        <f t="shared" si="2"/>
        <v/>
      </c>
      <c r="U14" s="5" t="str">
        <f t="shared" si="3"/>
        <v/>
      </c>
      <c r="V14" s="25" t="str">
        <f t="shared" si="4"/>
        <v/>
      </c>
      <c r="W14" s="28">
        <v>3</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7"/>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7"/>
        <v>1.152525</v>
      </c>
      <c r="L16" s="19">
        <v>1.19</v>
      </c>
      <c r="M16" s="19">
        <v>1.1599999999999999</v>
      </c>
      <c r="N16" s="19">
        <v>1.1499999999999999</v>
      </c>
      <c r="O16" s="30">
        <v>-0.02</v>
      </c>
      <c r="P16" s="31">
        <v>-0.03</v>
      </c>
      <c r="Q16" s="56"/>
      <c r="R16" s="1"/>
      <c r="S16" s="2"/>
      <c r="T16" s="4" t="str">
        <f t="shared" si="2"/>
        <v/>
      </c>
      <c r="U16" s="5" t="str">
        <f t="shared" si="3"/>
        <v/>
      </c>
      <c r="V16" s="25" t="str">
        <f t="shared" si="4"/>
        <v/>
      </c>
      <c r="W16" s="28">
        <v>4</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7"/>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8">IF(S20="","",S20-R20)</f>
        <v/>
      </c>
      <c r="U20" s="5" t="str">
        <f t="shared" ref="U20:U28" si="9">IF(S20="","",SUM((HOUR(T20)*3600))+(MINUTE(T20)*60)+(SECOND(T20)))</f>
        <v/>
      </c>
      <c r="V20" s="25" t="str">
        <f t="shared" si="4"/>
        <v/>
      </c>
      <c r="W20" s="28">
        <v>7</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0">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1">+O27/1.27</f>
        <v>-1.5748031496062992E-2</v>
      </c>
      <c r="J27" s="38">
        <f t="shared" si="11"/>
        <v>-2.3622047244094488E-2</v>
      </c>
      <c r="K27" s="86">
        <f>+G27*1.27</f>
        <v>1.34874</v>
      </c>
      <c r="L27" s="19">
        <v>1.36</v>
      </c>
      <c r="M27" s="19">
        <v>1.33</v>
      </c>
      <c r="N27" s="19">
        <v>1.32</v>
      </c>
      <c r="O27" s="30">
        <v>-0.02</v>
      </c>
      <c r="P27" s="31">
        <v>-0.03</v>
      </c>
      <c r="Q27" s="56"/>
      <c r="R27" s="1"/>
      <c r="S27" s="2"/>
      <c r="T27" s="4" t="str">
        <f t="shared" si="8"/>
        <v/>
      </c>
      <c r="U27" s="5" t="str">
        <f t="shared" si="9"/>
        <v/>
      </c>
      <c r="V27" s="25" t="str">
        <f t="shared" ref="V27" si="12">IF(Q27="","",U27*Q27)</f>
        <v/>
      </c>
      <c r="W27" s="28" t="str">
        <f t="shared" si="10"/>
        <v/>
      </c>
    </row>
    <row r="28" spans="1:24" ht="24" customHeight="1" x14ac:dyDescent="0.2">
      <c r="A28" s="90"/>
      <c r="B28" s="90"/>
      <c r="C28" s="89" t="s">
        <v>46</v>
      </c>
      <c r="D28" s="61" t="s">
        <v>47</v>
      </c>
      <c r="E28" s="91" t="s">
        <v>48</v>
      </c>
      <c r="F28" s="91" t="s">
        <v>79</v>
      </c>
      <c r="G28" s="39"/>
      <c r="H28" s="39"/>
      <c r="I28" s="39"/>
      <c r="J28" s="39"/>
      <c r="K28" s="86">
        <f>+G28*1.27</f>
        <v>0</v>
      </c>
      <c r="L28" s="19"/>
      <c r="M28" s="9"/>
      <c r="N28" s="9"/>
      <c r="O28" s="30">
        <v>-0.02</v>
      </c>
      <c r="P28" s="31">
        <v>-0.03</v>
      </c>
      <c r="Q28" s="56"/>
      <c r="R28" s="1"/>
      <c r="S28" s="2"/>
      <c r="T28" s="4" t="str">
        <f t="shared" si="8"/>
        <v/>
      </c>
      <c r="U28" s="5" t="str">
        <f t="shared" si="9"/>
        <v/>
      </c>
      <c r="V28" s="25" t="str">
        <f t="shared" si="4"/>
        <v/>
      </c>
      <c r="W28" s="28" t="str">
        <f t="shared" si="10"/>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+G30*1.27</f>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10"/>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+G31*1.27</f>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10"/>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+G32*1.27</f>
        <v>1.3117829999999999</v>
      </c>
      <c r="L32" s="19">
        <v>1.33</v>
      </c>
      <c r="M32" s="19">
        <v>1.3</v>
      </c>
      <c r="N32" s="19">
        <v>1.29</v>
      </c>
      <c r="O32" s="30">
        <v>-0.02</v>
      </c>
      <c r="P32" s="31">
        <v>-0.03</v>
      </c>
      <c r="Q32" s="56"/>
      <c r="R32" s="1"/>
      <c r="S32" s="2"/>
      <c r="T32" s="4" t="str">
        <f t="shared" si="14"/>
        <v/>
      </c>
      <c r="U32" s="5" t="str">
        <f t="shared" si="15"/>
        <v/>
      </c>
      <c r="V32" s="25" t="str">
        <f t="shared" si="16"/>
        <v/>
      </c>
      <c r="W32" s="28" t="str">
        <f t="shared" si="10"/>
        <v/>
      </c>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A00-000000000000}">
      <formula1>$L$3:$N$3</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32"/>
  <sheetViews>
    <sheetView workbookViewId="0">
      <selection activeCell="J2" sqref="J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hidden="1" customWidth="1"/>
    <col min="14" max="14" width="6.7109375" style="41" hidden="1" customWidth="1"/>
    <col min="15" max="15" width="7.7109375" style="41" hidden="1" customWidth="1"/>
    <col min="16" max="16" width="6.85546875" style="41" hidden="1" customWidth="1"/>
    <col min="17" max="17" width="11" style="41" customWidth="1"/>
    <col min="18" max="18" width="10.85546875" style="41" bestFit="1" customWidth="1"/>
    <col min="19" max="19" width="8.7109375" style="41" customWidth="1"/>
    <col min="20" max="20" width="10.5703125" style="41" customWidth="1"/>
    <col min="21" max="21" width="8.85546875" style="41" customWidth="1"/>
    <col min="22" max="22" width="9.85546875" style="4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140</v>
      </c>
      <c r="B2" s="128"/>
      <c r="C2" s="128"/>
      <c r="D2" s="128"/>
      <c r="E2" s="129"/>
      <c r="F2" s="45" t="s">
        <v>25</v>
      </c>
      <c r="G2" s="46">
        <v>13</v>
      </c>
      <c r="H2" s="46"/>
      <c r="I2" s="48" t="s">
        <v>0</v>
      </c>
      <c r="J2" s="108">
        <v>43641</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114">
        <f>+H7+J7</f>
        <v>0.85039370078740173</v>
      </c>
      <c r="R7" s="6">
        <v>0.75</v>
      </c>
      <c r="S7" s="6">
        <v>0.81753472222222223</v>
      </c>
      <c r="T7" s="4">
        <f>IF(S7="","",S7-R7)</f>
        <v>6.7534722222222232E-2</v>
      </c>
      <c r="U7" s="5">
        <f>IF(S7="","",SUM((HOUR(T7)*3600))+(MINUTE(T7)*60)+(SECOND(T7)))</f>
        <v>5835</v>
      </c>
      <c r="V7" s="25">
        <f>IF(Q7="","",U7*Q7)</f>
        <v>4962.0472440944895</v>
      </c>
      <c r="W7" s="28">
        <f t="shared" si="5"/>
        <v>5</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10</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+H11+J11</f>
        <v>0.83677795275590561</v>
      </c>
      <c r="R11" s="1">
        <v>0.75</v>
      </c>
      <c r="S11" s="2">
        <v>0.82038194444444434</v>
      </c>
      <c r="T11" s="4">
        <f t="shared" si="2"/>
        <v>7.0381944444444344E-2</v>
      </c>
      <c r="U11" s="5">
        <f t="shared" si="3"/>
        <v>6081</v>
      </c>
      <c r="V11" s="25">
        <f t="shared" si="4"/>
        <v>5088.4467307086616</v>
      </c>
      <c r="W11" s="28">
        <f t="shared" si="5"/>
        <v>7</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0.75</v>
      </c>
      <c r="S12" s="2">
        <v>0.81159722222222219</v>
      </c>
      <c r="T12" s="4">
        <f t="shared" si="2"/>
        <v>6.1597222222222192E-2</v>
      </c>
      <c r="U12" s="5">
        <f t="shared" si="3"/>
        <v>5322</v>
      </c>
      <c r="V12" s="25">
        <f t="shared" si="4"/>
        <v>4916.9958000000006</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+G13</f>
        <v>0.92390000000000005</v>
      </c>
      <c r="R13" s="1">
        <v>0.75</v>
      </c>
      <c r="S13" s="2">
        <v>0.81371527777777775</v>
      </c>
      <c r="T13" s="4">
        <f t="shared" si="2"/>
        <v>6.3715277777777746E-2</v>
      </c>
      <c r="U13" s="5">
        <f t="shared" si="3"/>
        <v>5505</v>
      </c>
      <c r="V13" s="25">
        <f t="shared" si="4"/>
        <v>5086.0695000000005</v>
      </c>
      <c r="W13" s="28">
        <f t="shared" si="5"/>
        <v>6</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f>+H14-0.016</f>
        <v>0.85589999999999999</v>
      </c>
      <c r="R14" s="1">
        <v>0.75</v>
      </c>
      <c r="S14" s="2">
        <v>0.81370370370370371</v>
      </c>
      <c r="T14" s="4">
        <f t="shared" si="2"/>
        <v>6.3703703703703707E-2</v>
      </c>
      <c r="U14" s="5">
        <f t="shared" si="3"/>
        <v>5504</v>
      </c>
      <c r="V14" s="25">
        <f t="shared" si="4"/>
        <v>4710.8735999999999</v>
      </c>
      <c r="W14" s="28">
        <f t="shared" si="5"/>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0.8726-0.016</f>
        <v>0.85660000000000003</v>
      </c>
      <c r="R16" s="1">
        <v>0.75</v>
      </c>
      <c r="S16" s="2">
        <v>0.81646990740740744</v>
      </c>
      <c r="T16" s="4">
        <f t="shared" si="2"/>
        <v>6.6469907407407436E-2</v>
      </c>
      <c r="U16" s="5">
        <f t="shared" si="3"/>
        <v>5743</v>
      </c>
      <c r="V16" s="25">
        <f t="shared" si="4"/>
        <v>4919.4538000000002</v>
      </c>
      <c r="W16" s="28">
        <f t="shared" si="5"/>
        <v>4</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f>+G17</f>
        <v>0.95</v>
      </c>
      <c r="R17" s="1">
        <v>0.75</v>
      </c>
      <c r="S17" s="2">
        <v>0.81261574074074072</v>
      </c>
      <c r="T17" s="4">
        <f>IF(S17="","",S17-R17)</f>
        <v>6.2615740740740722E-2</v>
      </c>
      <c r="U17" s="5">
        <f>IF(S17="","",SUM((HOUR(T17)*3600))+(MINUTE(T17)*60)+(SECOND(T17)))</f>
        <v>5410</v>
      </c>
      <c r="V17" s="25">
        <f>IF(Q17="","",U17*Q17)</f>
        <v>5139.5</v>
      </c>
      <c r="W17" s="28">
        <f t="shared" si="5"/>
        <v>8</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f>+G20</f>
        <v>1.0215000000000001</v>
      </c>
      <c r="R20" s="1">
        <v>0.75</v>
      </c>
      <c r="S20" s="2">
        <v>0.80547453703703698</v>
      </c>
      <c r="T20" s="4">
        <f t="shared" ref="T20:T28" si="7">IF(S20="","",S20-R20)</f>
        <v>5.5474537037036975E-2</v>
      </c>
      <c r="U20" s="5">
        <f t="shared" ref="U20:U28" si="8">IF(S20="","",SUM((HOUR(T20)*3600))+(MINUTE(T20)*60)+(SECOND(T20)))</f>
        <v>4793</v>
      </c>
      <c r="V20" s="25">
        <f t="shared" si="4"/>
        <v>4896.0495000000001</v>
      </c>
      <c r="W20" s="28">
        <f>IF(V20="","",RANK(V20,V:V,1))</f>
        <v>2</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4" si="9">IF(S21="","",S21-R21)</f>
        <v/>
      </c>
      <c r="U21" s="5" t="str">
        <f t="shared" ref="U21:U24" si="10">IF(S21="","",SUM((HOUR(T21)*3600))+(MINUTE(T21)*60)+(SECOND(T21)))</f>
        <v/>
      </c>
      <c r="V21" s="25" t="str">
        <f t="shared" ref="V21:V24" si="11">IF(Q21="","",U21*Q21)</f>
        <v/>
      </c>
      <c r="W21" s="28" t="str">
        <f t="shared" ref="W21:W24" si="12">IF(V21="","",RANK(V21,V:V,1))</f>
        <v/>
      </c>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9"/>
        <v/>
      </c>
      <c r="U22" s="5" t="str">
        <f t="shared" si="10"/>
        <v/>
      </c>
      <c r="V22" s="25" t="str">
        <f t="shared" si="11"/>
        <v/>
      </c>
      <c r="W22" s="28" t="str">
        <f t="shared" si="12"/>
        <v/>
      </c>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t="str">
        <f t="shared" si="9"/>
        <v/>
      </c>
      <c r="U23" s="5" t="str">
        <f t="shared" si="10"/>
        <v/>
      </c>
      <c r="V23" s="25" t="str">
        <f t="shared" si="11"/>
        <v/>
      </c>
      <c r="W23" s="28" t="str">
        <f t="shared" si="12"/>
        <v/>
      </c>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0.75</v>
      </c>
      <c r="S24" s="2">
        <v>0.82494212962962965</v>
      </c>
      <c r="T24" s="4">
        <f t="shared" si="9"/>
        <v>7.494212962962965E-2</v>
      </c>
      <c r="U24" s="5">
        <f t="shared" si="10"/>
        <v>6475</v>
      </c>
      <c r="V24" s="25">
        <f t="shared" si="11"/>
        <v>5424.1075000000001</v>
      </c>
      <c r="W24" s="28">
        <f t="shared" si="12"/>
        <v>9</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3">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4">+O27/1.27</f>
        <v>-1.5748031496062992E-2</v>
      </c>
      <c r="J27" s="38">
        <f t="shared" si="14"/>
        <v>-2.3622047244094488E-2</v>
      </c>
      <c r="K27" s="86">
        <f t="shared" ref="K27:K32" si="15">+G27*1.27</f>
        <v>1.34874</v>
      </c>
      <c r="L27" s="19">
        <v>1.36</v>
      </c>
      <c r="M27" s="19">
        <v>1.33</v>
      </c>
      <c r="N27" s="19">
        <v>1.32</v>
      </c>
      <c r="O27" s="30">
        <v>-0.02</v>
      </c>
      <c r="P27" s="31">
        <v>-0.03</v>
      </c>
      <c r="Q27" s="56"/>
      <c r="R27" s="1"/>
      <c r="S27" s="2"/>
      <c r="T27" s="4" t="str">
        <f t="shared" si="7"/>
        <v/>
      </c>
      <c r="U27" s="5" t="str">
        <f t="shared" si="8"/>
        <v/>
      </c>
      <c r="V27" s="25" t="str">
        <f t="shared" ref="V27" si="16">IF(Q27="","",U27*Q27)</f>
        <v/>
      </c>
      <c r="W27" s="28" t="str">
        <f t="shared" si="13"/>
        <v/>
      </c>
    </row>
    <row r="28" spans="1:24" ht="24" customHeight="1" x14ac:dyDescent="0.2">
      <c r="A28" s="90"/>
      <c r="B28" s="90"/>
      <c r="C28" s="89" t="s">
        <v>46</v>
      </c>
      <c r="D28" s="61" t="s">
        <v>47</v>
      </c>
      <c r="E28" s="91" t="s">
        <v>48</v>
      </c>
      <c r="F28" s="91" t="s">
        <v>79</v>
      </c>
      <c r="G28" s="39"/>
      <c r="H28" s="39"/>
      <c r="I28" s="39"/>
      <c r="J28" s="39"/>
      <c r="K28" s="86">
        <f t="shared" si="15"/>
        <v>0</v>
      </c>
      <c r="L28" s="19"/>
      <c r="M28" s="9"/>
      <c r="N28" s="9"/>
      <c r="O28" s="30">
        <v>-0.02</v>
      </c>
      <c r="P28" s="31">
        <v>-0.03</v>
      </c>
      <c r="Q28" s="56"/>
      <c r="R28" s="1"/>
      <c r="S28" s="2"/>
      <c r="T28" s="4" t="str">
        <f t="shared" si="7"/>
        <v/>
      </c>
      <c r="U28" s="5" t="str">
        <f t="shared" si="8"/>
        <v/>
      </c>
      <c r="V28" s="25" t="str">
        <f t="shared" si="4"/>
        <v/>
      </c>
      <c r="W28" s="28" t="str">
        <f t="shared" si="13"/>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5"/>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3"/>
        <v/>
      </c>
    </row>
    <row r="31" spans="1:24"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5"/>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3"/>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5"/>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3"/>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B00-000000000000}">
      <formula1>$L$3:$N$3</formula1>
    </dataValidation>
  </dataValidations>
  <pageMargins left="0" right="0" top="0.74803149606299213" bottom="0"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32"/>
  <sheetViews>
    <sheetView workbookViewId="0">
      <selection activeCell="Z28" sqref="Z28"/>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24</v>
      </c>
      <c r="B2" s="128"/>
      <c r="C2" s="128"/>
      <c r="D2" s="128"/>
      <c r="E2" s="129"/>
      <c r="F2" s="45" t="s">
        <v>25</v>
      </c>
      <c r="G2" s="46"/>
      <c r="H2" s="46"/>
      <c r="I2" s="48" t="s">
        <v>0</v>
      </c>
      <c r="J2" s="104">
        <v>43648</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5" si="2">IF(S6="","",S6-R6)</f>
        <v/>
      </c>
      <c r="U6" s="5" t="str">
        <f t="shared" ref="U6:U15"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v>5.2326388888888888E-2</v>
      </c>
      <c r="U11" s="5">
        <f>(75*60)+21</f>
        <v>4521</v>
      </c>
      <c r="V11" s="25">
        <f t="shared" si="4"/>
        <v>4073.4210000000003</v>
      </c>
      <c r="W11" s="28">
        <f t="shared" si="5"/>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H12+I12</f>
        <v>0.87145196850393702</v>
      </c>
      <c r="R12" s="1"/>
      <c r="S12" s="2"/>
      <c r="T12" s="4">
        <v>5.4398148148148147E-2</v>
      </c>
      <c r="U12" s="5">
        <f>(78*60)+20</f>
        <v>4700</v>
      </c>
      <c r="V12" s="25">
        <f t="shared" si="4"/>
        <v>4095.8242519685041</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03">
        <f>H16+I16</f>
        <v>0.85685196850393708</v>
      </c>
      <c r="R16" s="1"/>
      <c r="S16" s="2"/>
      <c r="T16" s="4">
        <v>5.2407407407407403E-2</v>
      </c>
      <c r="U16" s="5">
        <f>(75*60)+28</f>
        <v>4528</v>
      </c>
      <c r="V16" s="25">
        <f t="shared" si="4"/>
        <v>3879.8257133858269</v>
      </c>
      <c r="W16" s="28">
        <f t="shared" si="5"/>
        <v>1</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114">
        <f>H17+I17</f>
        <v>0.89535196850393706</v>
      </c>
      <c r="R17" s="1"/>
      <c r="S17" s="2"/>
      <c r="T17" s="4">
        <v>5.3993055555555558E-2</v>
      </c>
      <c r="U17" s="5">
        <f>(77*60)+45</f>
        <v>4665</v>
      </c>
      <c r="V17" s="25">
        <f>IF(Q17="","",U17*Q17)</f>
        <v>4176.8169330708661</v>
      </c>
      <c r="W17" s="28">
        <f t="shared" si="5"/>
        <v>4</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f>G20</f>
        <v>1.0215000000000001</v>
      </c>
      <c r="R20" s="1"/>
      <c r="S20" s="2"/>
      <c r="T20" s="4">
        <v>5.167824074074074E-2</v>
      </c>
      <c r="U20" s="5">
        <f>(74*60)+25</f>
        <v>4465</v>
      </c>
      <c r="V20" s="25">
        <f t="shared" si="4"/>
        <v>4560.9975000000004</v>
      </c>
      <c r="W20" s="28">
        <f>IF(V20="","",RANK(V20,V:V,1))</f>
        <v>6</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H24+I24</f>
        <v>0.82169999999999999</v>
      </c>
      <c r="R24" s="1"/>
      <c r="S24" s="2"/>
      <c r="T24" s="4">
        <v>6.4166666666666664E-2</v>
      </c>
      <c r="U24" s="5">
        <f>(92*60)+24</f>
        <v>5544</v>
      </c>
      <c r="V24" s="25">
        <f t="shared" ref="V24" si="7">IF(Q24="","",U24*Q24)</f>
        <v>4555.5047999999997</v>
      </c>
      <c r="W24" s="28">
        <f>IF(V24="","",RANK(V24,V:V,1))</f>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8">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9">+O27/1.27</f>
        <v>-1.5748031496062992E-2</v>
      </c>
      <c r="J27" s="38">
        <f t="shared" si="9"/>
        <v>-2.3622047244094488E-2</v>
      </c>
      <c r="K27" s="86">
        <f t="shared" ref="K27:K32" si="10">+G27*1.27</f>
        <v>1.34874</v>
      </c>
      <c r="L27" s="19">
        <v>1.36</v>
      </c>
      <c r="M27" s="19">
        <v>1.33</v>
      </c>
      <c r="N27" s="19">
        <v>1.32</v>
      </c>
      <c r="O27" s="30">
        <v>-0.02</v>
      </c>
      <c r="P27" s="31">
        <v>-0.03</v>
      </c>
      <c r="Q27" s="56"/>
      <c r="R27" s="1"/>
      <c r="S27" s="2"/>
      <c r="T27" s="4" t="str">
        <f t="shared" ref="T27:T28" si="11">IF(S27="","",S27-R27)</f>
        <v/>
      </c>
      <c r="U27" s="5" t="str">
        <f t="shared" ref="U27:U28" si="12">IF(S27="","",SUM((HOUR(T27)*3600))+(MINUTE(T27)*60)+(SECOND(T27)))</f>
        <v/>
      </c>
      <c r="V27" s="25" t="str">
        <f t="shared" ref="V27" si="13">IF(Q27="","",U27*Q27)</f>
        <v/>
      </c>
      <c r="W27" s="28" t="str">
        <f t="shared" si="8"/>
        <v/>
      </c>
    </row>
    <row r="28" spans="1:24" ht="24" customHeight="1" x14ac:dyDescent="0.2">
      <c r="A28" s="90"/>
      <c r="B28" s="90"/>
      <c r="C28" s="89" t="s">
        <v>46</v>
      </c>
      <c r="D28" s="61" t="s">
        <v>47</v>
      </c>
      <c r="E28" s="91" t="s">
        <v>48</v>
      </c>
      <c r="F28" s="91" t="s">
        <v>79</v>
      </c>
      <c r="G28" s="39"/>
      <c r="H28" s="39"/>
      <c r="I28" s="39"/>
      <c r="J28" s="39"/>
      <c r="K28" s="86">
        <f t="shared" si="10"/>
        <v>0</v>
      </c>
      <c r="L28" s="19"/>
      <c r="M28" s="9"/>
      <c r="N28" s="9"/>
      <c r="O28" s="30">
        <v>-0.02</v>
      </c>
      <c r="P28" s="31">
        <v>-0.03</v>
      </c>
      <c r="Q28" s="56"/>
      <c r="R28" s="1"/>
      <c r="S28" s="2"/>
      <c r="T28" s="4" t="str">
        <f t="shared" si="11"/>
        <v/>
      </c>
      <c r="U28" s="5" t="str">
        <f t="shared" si="12"/>
        <v/>
      </c>
      <c r="V28" s="25" t="str">
        <f t="shared" si="4"/>
        <v/>
      </c>
      <c r="W28" s="28" t="str">
        <f t="shared" si="8"/>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4">+O30/1.27</f>
        <v>-1.5748031496062992E-2</v>
      </c>
      <c r="J30" s="38">
        <f t="shared" si="14"/>
        <v>-2.3622047244094488E-2</v>
      </c>
      <c r="K30" s="86">
        <f t="shared" si="10"/>
        <v>1.1353800000000001</v>
      </c>
      <c r="L30" s="19"/>
      <c r="M30" s="19"/>
      <c r="N30" s="19"/>
      <c r="O30" s="30">
        <v>-0.02</v>
      </c>
      <c r="P30" s="31">
        <v>-0.03</v>
      </c>
      <c r="Q30" s="56"/>
      <c r="R30" s="6"/>
      <c r="S30" s="3"/>
      <c r="T30" s="4" t="str">
        <f t="shared" ref="T30:T32" si="15">IF(S30="","",S30-R30)</f>
        <v/>
      </c>
      <c r="U30" s="5" t="str">
        <f t="shared" ref="U30:U32" si="16">IF(S30="","",SUM((HOUR(T30)*3600))+(MINUTE(T30)*60)+(SECOND(T30)))</f>
        <v/>
      </c>
      <c r="V30" s="25" t="str">
        <f t="shared" ref="V30:V32" si="17">IF(Q30="","",U30*Q30)</f>
        <v/>
      </c>
      <c r="W30" s="28" t="str">
        <f t="shared" si="8"/>
        <v/>
      </c>
    </row>
    <row r="31" spans="1:24" ht="24" customHeight="1" x14ac:dyDescent="0.2">
      <c r="A31" s="90"/>
      <c r="B31" s="90">
        <v>9470</v>
      </c>
      <c r="C31" s="89" t="s">
        <v>35</v>
      </c>
      <c r="D31" s="58" t="s">
        <v>37</v>
      </c>
      <c r="E31" s="91" t="s">
        <v>36</v>
      </c>
      <c r="F31" s="91" t="s">
        <v>65</v>
      </c>
      <c r="G31" s="65">
        <f t="shared" ref="G31:H31" si="18">+L31/1.27</f>
        <v>0.90551181102362199</v>
      </c>
      <c r="H31" s="66">
        <f t="shared" si="18"/>
        <v>0.88188976377952766</v>
      </c>
      <c r="I31" s="38">
        <f t="shared" si="14"/>
        <v>-1.5748031496062992E-2</v>
      </c>
      <c r="J31" s="38">
        <f t="shared" si="14"/>
        <v>-2.3622047244094488E-2</v>
      </c>
      <c r="K31" s="86">
        <f t="shared" si="10"/>
        <v>1.1499999999999999</v>
      </c>
      <c r="L31" s="19">
        <v>1.1499999999999999</v>
      </c>
      <c r="M31" s="19">
        <v>1.1200000000000001</v>
      </c>
      <c r="N31" s="19">
        <v>1.1100000000000001</v>
      </c>
      <c r="O31" s="30">
        <v>-0.02</v>
      </c>
      <c r="P31" s="31">
        <v>-0.03</v>
      </c>
      <c r="Q31" s="56"/>
      <c r="R31" s="3"/>
      <c r="S31" s="3"/>
      <c r="T31" s="4" t="str">
        <f t="shared" si="15"/>
        <v/>
      </c>
      <c r="U31" s="5" t="str">
        <f t="shared" si="16"/>
        <v/>
      </c>
      <c r="V31" s="25" t="str">
        <f t="shared" si="17"/>
        <v/>
      </c>
      <c r="W31" s="28" t="str">
        <f t="shared" si="8"/>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4"/>
        <v>-1.5748031496062992E-2</v>
      </c>
      <c r="J32" s="38">
        <f t="shared" si="14"/>
        <v>-2.3622047244094488E-2</v>
      </c>
      <c r="K32" s="86">
        <f t="shared" si="10"/>
        <v>1.3117829999999999</v>
      </c>
      <c r="L32" s="19">
        <v>1.33</v>
      </c>
      <c r="M32" s="19">
        <v>1.3</v>
      </c>
      <c r="N32" s="19">
        <v>1.29</v>
      </c>
      <c r="O32" s="30">
        <v>-0.02</v>
      </c>
      <c r="P32" s="31">
        <v>-0.03</v>
      </c>
      <c r="Q32" s="56"/>
      <c r="R32" s="1"/>
      <c r="S32" s="2"/>
      <c r="T32" s="4" t="str">
        <f t="shared" si="15"/>
        <v/>
      </c>
      <c r="U32" s="5" t="str">
        <f t="shared" si="16"/>
        <v/>
      </c>
      <c r="V32" s="25" t="str">
        <f t="shared" si="17"/>
        <v/>
      </c>
      <c r="W32" s="28" t="str">
        <f t="shared" si="8"/>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C00-000000000000}">
      <formula1>$L$3:$N$3</formula1>
    </dataValidation>
  </dataValidations>
  <pageMargins left="0" right="0" top="0" bottom="0"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2"/>
  <sheetViews>
    <sheetView tabSelected="1" topLeftCell="A7" workbookViewId="0">
      <selection activeCell="W25" sqref="W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147</v>
      </c>
      <c r="B2" s="128"/>
      <c r="C2" s="128"/>
      <c r="D2" s="128"/>
      <c r="E2" s="129"/>
      <c r="F2" s="45" t="s">
        <v>25</v>
      </c>
      <c r="G2" s="46" t="s">
        <v>148</v>
      </c>
      <c r="H2" s="46"/>
      <c r="I2" s="48" t="s">
        <v>0</v>
      </c>
      <c r="J2" s="108">
        <v>43655</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124">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103">
        <f>+G7</f>
        <v>0.89763779527559051</v>
      </c>
      <c r="R7" s="6"/>
      <c r="S7" s="6"/>
      <c r="T7" s="4" t="str">
        <f>IF(S7="","",S7-R7)</f>
        <v/>
      </c>
      <c r="U7" s="5" t="str">
        <f>IF(S7="","",SUM((HOUR(T7)*3600))+(MINUTE(T7)*60)+(SECOND(T7)))</f>
        <v/>
      </c>
      <c r="V7" s="25" t="e">
        <f>IF(Q7="","",U7*Q7)</f>
        <v>#VALUE!</v>
      </c>
      <c r="W7" s="28">
        <v>3</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124">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t="str">
        <f t="shared" si="2"/>
        <v/>
      </c>
      <c r="U11" s="5" t="str">
        <f t="shared" si="3"/>
        <v/>
      </c>
      <c r="V11" s="25" t="e">
        <f t="shared" si="4"/>
        <v>#VALUE!</v>
      </c>
      <c r="W11" s="28">
        <v>3</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125">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+H13</f>
        <v>0.88719999999999999</v>
      </c>
      <c r="R13" s="1"/>
      <c r="S13" s="2"/>
      <c r="T13" s="4" t="str">
        <f t="shared" si="2"/>
        <v/>
      </c>
      <c r="U13" s="5" t="str">
        <f t="shared" si="3"/>
        <v/>
      </c>
      <c r="V13" s="25" t="e">
        <f t="shared" si="4"/>
        <v>#VALUE!</v>
      </c>
      <c r="W13" s="28">
        <v>1</v>
      </c>
    </row>
    <row r="14" spans="1:24" ht="27.95" customHeight="1" x14ac:dyDescent="0.2">
      <c r="A14" s="97" t="s">
        <v>118</v>
      </c>
      <c r="B14" s="90">
        <v>13910</v>
      </c>
      <c r="C14" s="89" t="s">
        <v>17</v>
      </c>
      <c r="D14" s="23">
        <v>90936888</v>
      </c>
      <c r="E14" s="91" t="s">
        <v>41</v>
      </c>
      <c r="F14" s="91" t="s">
        <v>50</v>
      </c>
      <c r="G14" s="126">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+G14</f>
        <v>0.91500000000000004</v>
      </c>
      <c r="R14" s="1"/>
      <c r="S14" s="2"/>
      <c r="T14" s="4" t="str">
        <f t="shared" si="2"/>
        <v/>
      </c>
      <c r="U14" s="5" t="str">
        <f t="shared" si="3"/>
        <v/>
      </c>
      <c r="V14" s="25" t="e">
        <f t="shared" si="4"/>
        <v>#VALUE!</v>
      </c>
      <c r="W14" s="28">
        <v>5</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125">
        <v>0.8377</v>
      </c>
      <c r="I24" s="38">
        <v>-1.6E-2</v>
      </c>
      <c r="J24" s="38">
        <v>-2.4E-2</v>
      </c>
      <c r="K24" s="86"/>
      <c r="L24" s="19"/>
      <c r="M24" s="19"/>
      <c r="N24" s="19"/>
      <c r="O24" s="30"/>
      <c r="P24" s="31"/>
      <c r="Q24" s="103">
        <f>+H24</f>
        <v>0.8377</v>
      </c>
      <c r="R24" s="1"/>
      <c r="S24" s="2"/>
      <c r="T24" s="4"/>
      <c r="U24" s="5"/>
      <c r="V24" s="25"/>
      <c r="W24" s="28">
        <v>4</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D00-000000000000}">
      <formula1>$L$3:$N$3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2"/>
  <sheetViews>
    <sheetView workbookViewId="0">
      <selection sqref="A1:XFD104857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24</v>
      </c>
      <c r="B2" s="128"/>
      <c r="C2" s="128"/>
      <c r="D2" s="128"/>
      <c r="E2" s="129"/>
      <c r="F2" s="45" t="s">
        <v>25</v>
      </c>
      <c r="G2" s="46"/>
      <c r="H2" s="46"/>
      <c r="I2" s="48" t="s">
        <v>0</v>
      </c>
      <c r="J2" s="46"/>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E00-000000000000}">
      <formula1>$L$3:$N$3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2"/>
  <sheetViews>
    <sheetView workbookViewId="0">
      <selection sqref="A1:XFD104857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24</v>
      </c>
      <c r="B2" s="128"/>
      <c r="C2" s="128"/>
      <c r="D2" s="128"/>
      <c r="E2" s="129"/>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F00-000000000000}">
      <formula1>$L$3:$N$3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
  <sheetViews>
    <sheetView topLeftCell="A2" workbookViewId="0">
      <selection activeCell="R25" sqref="R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7" width="7" style="62" customWidth="1"/>
    <col min="8" max="8" width="7.140625" style="62" customWidth="1"/>
    <col min="9" max="9" width="6.7109375" style="62" customWidth="1"/>
    <col min="10" max="10" width="7.140625" style="62" customWidth="1"/>
    <col min="11" max="11" width="7.2851562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4.28515625" style="41" customWidth="1"/>
    <col min="18" max="18" width="10.85546875" style="41" bestFit="1" customWidth="1"/>
    <col min="19" max="19" width="10.42578125" style="41" customWidth="1"/>
    <col min="20" max="20" width="10.140625" style="4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42" t="s">
        <v>121</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131</v>
      </c>
      <c r="B2" s="128"/>
      <c r="C2" s="128"/>
      <c r="D2" s="128"/>
      <c r="E2" s="129"/>
      <c r="F2" s="45" t="s">
        <v>25</v>
      </c>
      <c r="G2" s="46">
        <v>11</v>
      </c>
      <c r="H2" s="46">
        <v>2</v>
      </c>
      <c r="I2" s="48">
        <v>3</v>
      </c>
      <c r="J2" s="46">
        <v>11</v>
      </c>
      <c r="K2" s="46" t="s">
        <v>130</v>
      </c>
      <c r="L2" s="47">
        <v>3</v>
      </c>
      <c r="M2" s="95">
        <v>12</v>
      </c>
      <c r="N2" s="45" t="s">
        <v>139</v>
      </c>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105">
        <v>43586</v>
      </c>
      <c r="H3" s="105">
        <v>43592</v>
      </c>
      <c r="I3" s="105">
        <v>43599</v>
      </c>
      <c r="J3" s="105">
        <v>43606</v>
      </c>
      <c r="K3" s="105">
        <v>43613</v>
      </c>
      <c r="L3" s="105">
        <v>43621</v>
      </c>
      <c r="M3" s="105">
        <v>43627</v>
      </c>
      <c r="N3" s="105">
        <v>43634</v>
      </c>
      <c r="O3" s="105" t="s">
        <v>138</v>
      </c>
      <c r="P3" s="105" t="s">
        <v>133</v>
      </c>
      <c r="Q3" s="105" t="s">
        <v>145</v>
      </c>
      <c r="R3" s="105">
        <v>43648</v>
      </c>
      <c r="S3" s="105">
        <v>43655</v>
      </c>
      <c r="T3" s="106"/>
      <c r="U3" s="106"/>
      <c r="V3" s="106"/>
      <c r="W3" s="26"/>
      <c r="X3" s="14"/>
    </row>
    <row r="4" spans="1:24" ht="16.5" thickBot="1" x14ac:dyDescent="0.25">
      <c r="A4" s="15" t="s">
        <v>29</v>
      </c>
      <c r="B4" s="16"/>
      <c r="C4" s="16"/>
      <c r="D4" s="68"/>
      <c r="E4" s="17"/>
      <c r="F4" s="17"/>
      <c r="G4" s="27"/>
      <c r="H4" s="27"/>
      <c r="I4" s="27"/>
      <c r="J4" s="27"/>
      <c r="K4" s="27"/>
      <c r="L4" s="17"/>
      <c r="M4" s="17"/>
      <c r="N4" s="17"/>
      <c r="O4" s="17"/>
      <c r="P4" s="17"/>
      <c r="Q4" s="17"/>
      <c r="R4" s="35"/>
      <c r="S4" s="17"/>
      <c r="T4" s="17"/>
      <c r="U4" s="17"/>
      <c r="V4" s="17"/>
      <c r="W4" s="27"/>
      <c r="X4" s="18"/>
    </row>
    <row r="5" spans="1:24" ht="24" customHeight="1" x14ac:dyDescent="0.2">
      <c r="A5" s="90"/>
      <c r="B5" s="90"/>
      <c r="C5" s="89" t="s">
        <v>95</v>
      </c>
      <c r="D5" s="92">
        <v>91769973</v>
      </c>
      <c r="E5" s="91" t="s">
        <v>9</v>
      </c>
      <c r="F5" s="91"/>
      <c r="G5" s="41"/>
    </row>
    <row r="6" spans="1:24" ht="24" customHeight="1" x14ac:dyDescent="0.2">
      <c r="A6" s="90" t="s">
        <v>85</v>
      </c>
      <c r="B6" s="90">
        <v>14761</v>
      </c>
      <c r="C6" s="89" t="s">
        <v>43</v>
      </c>
      <c r="D6" s="23" t="s">
        <v>44</v>
      </c>
      <c r="E6" s="91" t="s">
        <v>54</v>
      </c>
      <c r="F6" s="91" t="s">
        <v>55</v>
      </c>
      <c r="G6" s="41"/>
    </row>
    <row r="7" spans="1:24" ht="24" customHeight="1" x14ac:dyDescent="0.2">
      <c r="A7" s="90" t="s">
        <v>86</v>
      </c>
      <c r="B7" s="90">
        <v>48</v>
      </c>
      <c r="C7" s="89" t="s">
        <v>10</v>
      </c>
      <c r="D7" s="92">
        <v>45463739</v>
      </c>
      <c r="E7" s="91" t="s">
        <v>11</v>
      </c>
      <c r="F7" s="91" t="s">
        <v>12</v>
      </c>
      <c r="G7" s="41">
        <v>6</v>
      </c>
      <c r="O7" s="41">
        <v>7</v>
      </c>
      <c r="S7" s="41">
        <v>2</v>
      </c>
    </row>
    <row r="8" spans="1:24" ht="27.95" customHeight="1" x14ac:dyDescent="0.2">
      <c r="A8" s="90" t="s">
        <v>85</v>
      </c>
      <c r="B8" s="90">
        <v>5559</v>
      </c>
      <c r="C8" s="89" t="s">
        <v>69</v>
      </c>
      <c r="D8" s="58">
        <v>91387361</v>
      </c>
      <c r="E8" s="91" t="s">
        <v>64</v>
      </c>
      <c r="F8" s="91" t="s">
        <v>71</v>
      </c>
      <c r="G8" s="41"/>
    </row>
    <row r="9" spans="1:24" ht="27.95" customHeight="1" x14ac:dyDescent="0.2">
      <c r="A9" s="97" t="s">
        <v>118</v>
      </c>
      <c r="B9" s="90">
        <v>7782</v>
      </c>
      <c r="C9" s="91" t="s">
        <v>56</v>
      </c>
      <c r="D9" s="70" t="s">
        <v>57</v>
      </c>
      <c r="E9" s="91" t="s">
        <v>14</v>
      </c>
      <c r="F9" s="91" t="s">
        <v>103</v>
      </c>
      <c r="G9" s="119">
        <v>2</v>
      </c>
      <c r="H9" s="120">
        <v>2</v>
      </c>
      <c r="I9" s="120">
        <v>4</v>
      </c>
      <c r="J9" s="120">
        <v>1</v>
      </c>
      <c r="K9" s="120">
        <v>2</v>
      </c>
      <c r="L9" s="119">
        <v>5</v>
      </c>
      <c r="M9" s="119">
        <v>6</v>
      </c>
      <c r="N9" s="41">
        <v>6</v>
      </c>
      <c r="O9" s="41">
        <v>10</v>
      </c>
      <c r="P9" s="41">
        <v>22</v>
      </c>
      <c r="Q9" s="41">
        <v>3</v>
      </c>
    </row>
    <row r="10" spans="1:24" ht="27.95" customHeight="1" x14ac:dyDescent="0.2">
      <c r="A10" s="90" t="s">
        <v>88</v>
      </c>
      <c r="B10" s="90">
        <v>6525</v>
      </c>
      <c r="C10" s="89" t="s">
        <v>18</v>
      </c>
      <c r="D10" s="33" t="s">
        <v>42</v>
      </c>
      <c r="E10" s="91" t="s">
        <v>19</v>
      </c>
      <c r="F10" s="91" t="s">
        <v>20</v>
      </c>
      <c r="G10" s="41"/>
    </row>
    <row r="11" spans="1:24" ht="27.95" customHeight="1" x14ac:dyDescent="0.2">
      <c r="A11" s="102" t="s">
        <v>104</v>
      </c>
      <c r="B11" s="90">
        <v>10292</v>
      </c>
      <c r="C11" s="89" t="s">
        <v>61</v>
      </c>
      <c r="D11" s="60">
        <v>92824382</v>
      </c>
      <c r="E11" s="91" t="s">
        <v>106</v>
      </c>
      <c r="F11" s="91" t="s">
        <v>105</v>
      </c>
      <c r="G11" s="119">
        <v>3</v>
      </c>
      <c r="I11" s="120">
        <v>2</v>
      </c>
      <c r="J11" s="120">
        <v>2</v>
      </c>
      <c r="K11" s="120">
        <v>4</v>
      </c>
      <c r="M11" s="119">
        <v>5</v>
      </c>
      <c r="N11" s="119">
        <v>2</v>
      </c>
      <c r="O11" s="119">
        <v>7</v>
      </c>
      <c r="P11" s="41">
        <f t="shared" ref="P11" si="0">SUM(G11:O11)</f>
        <v>25</v>
      </c>
      <c r="Q11" s="41">
        <v>4</v>
      </c>
      <c r="R11" s="41">
        <v>2</v>
      </c>
      <c r="S11" s="41">
        <v>3</v>
      </c>
    </row>
    <row r="12" spans="1:24" ht="27.95" customHeight="1" x14ac:dyDescent="0.2">
      <c r="A12" s="97" t="s">
        <v>118</v>
      </c>
      <c r="B12" s="90">
        <v>5656</v>
      </c>
      <c r="C12" s="89" t="s">
        <v>13</v>
      </c>
      <c r="D12" s="92">
        <v>93215645</v>
      </c>
      <c r="E12" s="91" t="s">
        <v>14</v>
      </c>
      <c r="F12" s="91" t="s">
        <v>28</v>
      </c>
      <c r="G12" s="119">
        <v>1</v>
      </c>
      <c r="H12" s="62">
        <v>5</v>
      </c>
      <c r="I12" s="107" t="s">
        <v>123</v>
      </c>
      <c r="J12" s="120">
        <v>3</v>
      </c>
      <c r="K12" s="120">
        <v>1</v>
      </c>
      <c r="L12" s="119">
        <v>2</v>
      </c>
      <c r="M12" s="119">
        <v>1</v>
      </c>
      <c r="N12" s="119">
        <v>1</v>
      </c>
      <c r="O12" s="119">
        <v>3</v>
      </c>
      <c r="P12" s="123">
        <v>12</v>
      </c>
      <c r="Q12" s="123">
        <v>1</v>
      </c>
      <c r="R12" s="41">
        <v>3</v>
      </c>
    </row>
    <row r="13" spans="1:24" ht="27.95" customHeight="1" x14ac:dyDescent="0.2">
      <c r="A13" s="97" t="s">
        <v>118</v>
      </c>
      <c r="B13" s="90">
        <v>6693</v>
      </c>
      <c r="C13" s="89" t="s">
        <v>49</v>
      </c>
      <c r="D13" s="92" t="s">
        <v>45</v>
      </c>
      <c r="E13" s="91" t="s">
        <v>14</v>
      </c>
      <c r="F13" s="91" t="s">
        <v>66</v>
      </c>
      <c r="G13" s="41"/>
      <c r="M13" s="41">
        <v>4</v>
      </c>
      <c r="N13" s="41">
        <v>5</v>
      </c>
      <c r="O13" s="41">
        <v>6</v>
      </c>
      <c r="S13" s="41">
        <v>1</v>
      </c>
    </row>
    <row r="14" spans="1:24" ht="27.95" customHeight="1" x14ac:dyDescent="0.2">
      <c r="A14" s="97" t="s">
        <v>118</v>
      </c>
      <c r="B14" s="90">
        <v>13910</v>
      </c>
      <c r="C14" s="89" t="s">
        <v>17</v>
      </c>
      <c r="D14" s="23">
        <v>90936888</v>
      </c>
      <c r="E14" s="91" t="s">
        <v>41</v>
      </c>
      <c r="F14" s="91" t="s">
        <v>50</v>
      </c>
      <c r="G14" s="119">
        <v>4</v>
      </c>
      <c r="H14" s="120">
        <v>1</v>
      </c>
      <c r="I14" s="120">
        <v>3</v>
      </c>
      <c r="J14" s="62">
        <v>4</v>
      </c>
      <c r="K14" s="62">
        <v>5</v>
      </c>
      <c r="L14" s="119">
        <v>1</v>
      </c>
      <c r="M14" s="119">
        <v>2</v>
      </c>
      <c r="N14" s="119">
        <v>3</v>
      </c>
      <c r="O14" s="119">
        <v>1</v>
      </c>
      <c r="P14" s="41">
        <v>15</v>
      </c>
      <c r="Q14" s="41">
        <v>2</v>
      </c>
      <c r="S14" s="41">
        <v>5</v>
      </c>
    </row>
    <row r="15" spans="1:24" ht="27.95" customHeight="1" x14ac:dyDescent="0.2">
      <c r="A15" s="90" t="s">
        <v>84</v>
      </c>
      <c r="B15" s="90">
        <v>15305</v>
      </c>
      <c r="C15" s="89" t="s">
        <v>21</v>
      </c>
      <c r="D15" s="61">
        <v>91747027</v>
      </c>
      <c r="E15" s="99" t="s">
        <v>100</v>
      </c>
      <c r="F15" s="91" t="s">
        <v>40</v>
      </c>
      <c r="G15" s="41"/>
      <c r="L15" s="41">
        <v>6</v>
      </c>
    </row>
    <row r="16" spans="1:24" ht="27.95" customHeight="1" x14ac:dyDescent="0.2">
      <c r="A16" s="102" t="s">
        <v>101</v>
      </c>
      <c r="B16" s="90">
        <v>8981</v>
      </c>
      <c r="C16" s="89" t="s">
        <v>102</v>
      </c>
      <c r="D16" s="92">
        <v>91697838</v>
      </c>
      <c r="E16" s="91" t="s">
        <v>53</v>
      </c>
      <c r="F16" s="91" t="s">
        <v>67</v>
      </c>
      <c r="G16" s="41"/>
      <c r="K16" s="62">
        <v>2</v>
      </c>
      <c r="L16" s="41">
        <v>3</v>
      </c>
      <c r="M16" s="41">
        <v>3</v>
      </c>
      <c r="O16" s="41">
        <v>4</v>
      </c>
      <c r="R16" s="41">
        <v>1</v>
      </c>
    </row>
    <row r="17" spans="1:24" ht="27.95" customHeight="1" x14ac:dyDescent="0.2">
      <c r="A17" s="102" t="s">
        <v>104</v>
      </c>
      <c r="B17" s="90">
        <v>9801</v>
      </c>
      <c r="C17" s="89" t="s">
        <v>32</v>
      </c>
      <c r="D17" s="92">
        <v>91357059</v>
      </c>
      <c r="E17" s="91" t="s">
        <v>33</v>
      </c>
      <c r="F17" s="91" t="s">
        <v>34</v>
      </c>
      <c r="G17" s="41"/>
      <c r="N17" s="41">
        <v>4</v>
      </c>
      <c r="O17" s="41">
        <v>8</v>
      </c>
      <c r="R17" s="41">
        <v>4</v>
      </c>
    </row>
    <row r="18" spans="1:24" ht="27.95" customHeight="1" x14ac:dyDescent="0.2">
      <c r="A18" s="102" t="s">
        <v>104</v>
      </c>
      <c r="B18" s="90">
        <v>10421</v>
      </c>
      <c r="C18" s="89" t="s">
        <v>51</v>
      </c>
      <c r="D18" s="92" t="s">
        <v>52</v>
      </c>
      <c r="E18" s="94" t="s">
        <v>107</v>
      </c>
      <c r="F18" s="91" t="s">
        <v>108</v>
      </c>
      <c r="G18" s="41"/>
      <c r="H18" s="62">
        <v>4</v>
      </c>
      <c r="I18" s="62">
        <v>7</v>
      </c>
      <c r="L18" s="41">
        <v>7</v>
      </c>
    </row>
    <row r="19" spans="1:24" ht="27.95" customHeight="1" x14ac:dyDescent="0.2">
      <c r="A19" s="90"/>
      <c r="B19" s="90">
        <v>10528</v>
      </c>
      <c r="C19" s="89" t="s">
        <v>96</v>
      </c>
      <c r="D19" s="92" t="s">
        <v>99</v>
      </c>
      <c r="E19" s="94" t="s">
        <v>97</v>
      </c>
      <c r="F19" s="96" t="s">
        <v>98</v>
      </c>
      <c r="G19" s="41"/>
    </row>
    <row r="20" spans="1:24" ht="27.95" customHeight="1" x14ac:dyDescent="0.2">
      <c r="A20" s="102" t="s">
        <v>104</v>
      </c>
      <c r="B20" s="90">
        <v>15028</v>
      </c>
      <c r="C20" s="89" t="s">
        <v>60</v>
      </c>
      <c r="D20" s="92" t="s">
        <v>62</v>
      </c>
      <c r="E20" s="91" t="s">
        <v>31</v>
      </c>
      <c r="F20" s="91" t="s">
        <v>70</v>
      </c>
      <c r="G20" s="41"/>
      <c r="I20" s="62">
        <v>1</v>
      </c>
      <c r="J20" s="62">
        <v>6</v>
      </c>
      <c r="L20" s="41">
        <v>4</v>
      </c>
      <c r="N20" s="41">
        <v>7</v>
      </c>
      <c r="O20" s="41">
        <v>2</v>
      </c>
      <c r="R20" s="41">
        <v>4</v>
      </c>
    </row>
    <row r="21" spans="1:24" ht="27.95" customHeight="1" x14ac:dyDescent="0.2">
      <c r="A21" s="88" t="s">
        <v>80</v>
      </c>
      <c r="B21" s="90" t="s">
        <v>89</v>
      </c>
      <c r="C21" s="89" t="s">
        <v>87</v>
      </c>
      <c r="D21" s="92" t="s">
        <v>90</v>
      </c>
      <c r="E21" s="91" t="s">
        <v>91</v>
      </c>
      <c r="F21" s="91" t="s">
        <v>92</v>
      </c>
      <c r="G21" s="41"/>
    </row>
    <row r="22" spans="1:24" ht="27.95" customHeight="1" x14ac:dyDescent="0.2">
      <c r="A22" s="88"/>
      <c r="B22" s="90"/>
      <c r="C22" s="89" t="s">
        <v>94</v>
      </c>
      <c r="D22" s="92">
        <v>99725398</v>
      </c>
      <c r="E22" s="91" t="s">
        <v>93</v>
      </c>
      <c r="F22" s="91"/>
      <c r="G22" s="41"/>
    </row>
    <row r="23" spans="1:24" ht="27.95" customHeight="1" x14ac:dyDescent="0.2">
      <c r="A23" s="88" t="s">
        <v>104</v>
      </c>
      <c r="B23" s="90">
        <v>15817</v>
      </c>
      <c r="C23" s="89" t="s">
        <v>109</v>
      </c>
      <c r="D23" s="92" t="s">
        <v>115</v>
      </c>
      <c r="E23" s="91" t="s">
        <v>36</v>
      </c>
      <c r="F23" s="91" t="s">
        <v>114</v>
      </c>
      <c r="G23" s="41"/>
      <c r="J23" s="62">
        <v>7</v>
      </c>
      <c r="K23" s="62">
        <v>6</v>
      </c>
    </row>
    <row r="24" spans="1:24" ht="27.95" customHeight="1" x14ac:dyDescent="0.2">
      <c r="A24" s="88"/>
      <c r="B24" s="90">
        <v>10939</v>
      </c>
      <c r="C24" s="89" t="s">
        <v>110</v>
      </c>
      <c r="D24" s="92">
        <v>95031701</v>
      </c>
      <c r="E24" s="91" t="s">
        <v>111</v>
      </c>
      <c r="F24" s="91" t="s">
        <v>112</v>
      </c>
      <c r="G24" s="41">
        <v>5</v>
      </c>
      <c r="H24" s="62">
        <v>3</v>
      </c>
      <c r="I24" s="62">
        <v>5</v>
      </c>
      <c r="J24" s="62">
        <v>5</v>
      </c>
      <c r="K24" s="62">
        <v>6</v>
      </c>
      <c r="O24" s="41">
        <v>9</v>
      </c>
      <c r="R24" s="41">
        <v>5</v>
      </c>
      <c r="S24" s="41">
        <v>4</v>
      </c>
    </row>
    <row r="25" spans="1:24" ht="24" customHeight="1" x14ac:dyDescent="0.2">
      <c r="A25" s="88"/>
      <c r="B25" s="90"/>
      <c r="C25" s="89"/>
      <c r="D25" s="92"/>
      <c r="E25" s="91" t="s">
        <v>113</v>
      </c>
      <c r="F25" s="91"/>
      <c r="G25" s="41"/>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row>
    <row r="27" spans="1:24" ht="24" customHeight="1" x14ac:dyDescent="0.2">
      <c r="A27" s="90"/>
      <c r="B27" s="90">
        <v>11046</v>
      </c>
      <c r="C27" s="89" t="s">
        <v>58</v>
      </c>
      <c r="D27" s="23">
        <v>95756310</v>
      </c>
      <c r="E27" s="91" t="s">
        <v>59</v>
      </c>
      <c r="F27" s="91" t="s">
        <v>68</v>
      </c>
      <c r="G27" s="41"/>
    </row>
    <row r="28" spans="1:24" ht="24" customHeight="1" x14ac:dyDescent="0.2">
      <c r="A28" s="90"/>
      <c r="B28" s="90"/>
      <c r="C28" s="89" t="s">
        <v>46</v>
      </c>
      <c r="D28" s="61" t="s">
        <v>47</v>
      </c>
      <c r="E28" s="91" t="s">
        <v>48</v>
      </c>
      <c r="F28" s="91" t="s">
        <v>79</v>
      </c>
      <c r="G28" s="41"/>
    </row>
    <row r="29" spans="1:24" ht="24" customHeight="1" x14ac:dyDescent="0.2">
      <c r="A29" s="90"/>
      <c r="B29" s="90"/>
      <c r="C29" s="89"/>
      <c r="D29" s="22"/>
      <c r="E29" s="20"/>
      <c r="F29" s="20"/>
      <c r="G29" s="41"/>
      <c r="X29" s="57"/>
    </row>
    <row r="30" spans="1:24" ht="24" customHeight="1" x14ac:dyDescent="0.2">
      <c r="A30" s="90"/>
      <c r="B30" s="90">
        <v>14593</v>
      </c>
      <c r="C30" s="89" t="s">
        <v>75</v>
      </c>
      <c r="D30" s="92">
        <v>91868824</v>
      </c>
      <c r="E30" s="91" t="s">
        <v>73</v>
      </c>
      <c r="F30" s="91" t="s">
        <v>74</v>
      </c>
      <c r="G30" s="41"/>
    </row>
    <row r="31" spans="1:24" ht="24" customHeight="1" x14ac:dyDescent="0.2">
      <c r="A31" s="90"/>
      <c r="B31" s="90">
        <v>9470</v>
      </c>
      <c r="C31" s="89" t="s">
        <v>35</v>
      </c>
      <c r="D31" s="58" t="s">
        <v>37</v>
      </c>
      <c r="E31" s="91" t="s">
        <v>36</v>
      </c>
      <c r="F31" s="91" t="s">
        <v>65</v>
      </c>
      <c r="G31" s="41"/>
    </row>
    <row r="32" spans="1:24" ht="24" customHeight="1" x14ac:dyDescent="0.2">
      <c r="A32" s="90"/>
      <c r="B32" s="90"/>
      <c r="C32" s="89"/>
      <c r="D32" s="92"/>
      <c r="E32" s="91"/>
      <c r="F32" s="91"/>
      <c r="G32" s="41"/>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26" xr:uid="{00000000-0002-0000-0100-000000000000}">
      <formula1>$L$3:$N$3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workbookViewId="0">
      <selection activeCell="P25" sqref="P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7" width="7" style="62" customWidth="1"/>
    <col min="8" max="8" width="7.140625" style="62" customWidth="1"/>
    <col min="9" max="9" width="6.7109375" style="62" customWidth="1"/>
    <col min="10" max="10" width="7.140625" style="62" customWidth="1"/>
    <col min="11" max="11" width="7.28515625" style="62" customWidth="1"/>
    <col min="12" max="12" width="5.85546875" style="41" customWidth="1"/>
    <col min="13" max="13" width="6.140625" style="41" customWidth="1"/>
    <col min="14" max="14" width="6.7109375" style="41" customWidth="1"/>
    <col min="15" max="15" width="5.7109375" style="41" customWidth="1"/>
    <col min="16" max="16" width="6.85546875" style="41" customWidth="1"/>
    <col min="17" max="17" width="6.28515625" style="41" customWidth="1"/>
    <col min="18" max="18" width="10.85546875" style="41" bestFit="1" customWidth="1"/>
    <col min="19" max="19" width="10.42578125" style="41" customWidth="1"/>
    <col min="20" max="20" width="10.140625" style="41" customWidth="1"/>
    <col min="21" max="21" width="12.28515625" style="41" bestFit="1" customWidth="1"/>
    <col min="22" max="22" width="12.140625" style="41" bestFit="1" customWidth="1"/>
    <col min="23" max="23" width="9" style="63" customWidth="1"/>
    <col min="24" max="24" width="7.42578125" style="41" hidden="1" customWidth="1"/>
    <col min="25" max="25" width="6.140625" style="41" customWidth="1"/>
    <col min="26" max="16384" width="11.42578125" style="41"/>
  </cols>
  <sheetData>
    <row r="1" spans="1:25" ht="22.5" customHeight="1" thickBot="1" x14ac:dyDescent="0.25">
      <c r="A1" s="42" t="s">
        <v>121</v>
      </c>
      <c r="B1" s="40"/>
      <c r="C1" s="40" t="s">
        <v>146</v>
      </c>
      <c r="D1" s="67"/>
      <c r="E1" s="40"/>
      <c r="F1" s="40"/>
      <c r="G1" s="43"/>
      <c r="H1" s="43"/>
      <c r="I1" s="43"/>
      <c r="J1" s="43"/>
      <c r="K1" s="43"/>
      <c r="L1" s="40"/>
      <c r="M1" s="40"/>
      <c r="N1" s="40"/>
      <c r="O1" s="40"/>
      <c r="P1" s="40"/>
      <c r="Q1" s="40"/>
      <c r="R1" s="40"/>
      <c r="S1" s="40"/>
      <c r="T1" s="40"/>
      <c r="U1" s="40"/>
      <c r="V1" s="40"/>
      <c r="W1" s="43"/>
      <c r="X1" s="43"/>
      <c r="Y1" s="43"/>
    </row>
    <row r="2" spans="1:25" ht="31.5" customHeight="1" thickBot="1" x14ac:dyDescent="0.25">
      <c r="A2" s="127" t="s">
        <v>144</v>
      </c>
      <c r="B2" s="128"/>
      <c r="C2" s="128"/>
      <c r="D2" s="128"/>
      <c r="E2" s="129"/>
      <c r="F2" s="45" t="s">
        <v>25</v>
      </c>
      <c r="G2" s="46">
        <v>11</v>
      </c>
      <c r="H2" s="46">
        <v>2</v>
      </c>
      <c r="I2" s="48">
        <v>3</v>
      </c>
      <c r="J2" s="46">
        <v>11</v>
      </c>
      <c r="K2" s="46" t="s">
        <v>130</v>
      </c>
      <c r="L2" s="47">
        <v>3</v>
      </c>
      <c r="M2" s="95">
        <v>12</v>
      </c>
      <c r="N2" s="45" t="s">
        <v>139</v>
      </c>
      <c r="O2" s="45">
        <v>13</v>
      </c>
      <c r="P2" s="45"/>
      <c r="Q2" s="45"/>
      <c r="R2" s="49"/>
      <c r="S2" s="50" t="s">
        <v>117</v>
      </c>
      <c r="T2" s="51"/>
      <c r="U2" s="52"/>
      <c r="V2" s="52"/>
      <c r="W2" s="53"/>
      <c r="X2" s="54"/>
    </row>
    <row r="3" spans="1:25" s="117" customFormat="1" ht="57.75" customHeight="1" thickBot="1" x14ac:dyDescent="0.25">
      <c r="A3" s="10" t="s">
        <v>83</v>
      </c>
      <c r="B3" s="11" t="s">
        <v>1</v>
      </c>
      <c r="C3" s="12" t="s">
        <v>2</v>
      </c>
      <c r="D3" s="64" t="s">
        <v>3</v>
      </c>
      <c r="E3" s="12" t="s">
        <v>4</v>
      </c>
      <c r="F3" s="12" t="s">
        <v>5</v>
      </c>
      <c r="G3" s="105">
        <v>43586</v>
      </c>
      <c r="H3" s="105">
        <v>43592</v>
      </c>
      <c r="I3" s="105">
        <v>43599</v>
      </c>
      <c r="J3" s="105">
        <v>43606</v>
      </c>
      <c r="K3" s="105">
        <v>43613</v>
      </c>
      <c r="L3" s="105">
        <v>43621</v>
      </c>
      <c r="M3" s="105">
        <v>43627</v>
      </c>
      <c r="N3" s="105">
        <v>43634</v>
      </c>
      <c r="O3" s="105" t="s">
        <v>138</v>
      </c>
      <c r="P3" s="105">
        <v>43648</v>
      </c>
      <c r="Q3" s="105">
        <v>43655</v>
      </c>
      <c r="R3" s="105"/>
      <c r="S3" s="105"/>
      <c r="T3" s="106"/>
      <c r="U3" s="106"/>
      <c r="V3" s="106"/>
      <c r="W3" s="26" t="s">
        <v>141</v>
      </c>
      <c r="X3" s="14"/>
      <c r="Y3" s="122" t="s">
        <v>143</v>
      </c>
    </row>
    <row r="4" spans="1:25" ht="16.5" thickBot="1" x14ac:dyDescent="0.25">
      <c r="A4" s="15" t="s">
        <v>29</v>
      </c>
      <c r="B4" s="16"/>
      <c r="C4" s="16"/>
      <c r="D4" s="68"/>
      <c r="E4" s="17"/>
      <c r="F4" s="17"/>
      <c r="G4" s="27"/>
      <c r="H4" s="27"/>
      <c r="I4" s="27"/>
      <c r="J4" s="27"/>
      <c r="K4" s="27"/>
      <c r="L4" s="17"/>
      <c r="M4" s="17"/>
      <c r="N4" s="17"/>
      <c r="O4" s="17"/>
      <c r="P4" s="17"/>
      <c r="Q4" s="17"/>
      <c r="R4" s="35"/>
      <c r="S4" s="17"/>
      <c r="T4" s="17"/>
      <c r="U4" s="17"/>
      <c r="V4" s="17"/>
      <c r="W4" s="27"/>
      <c r="X4" s="27"/>
      <c r="Y4" s="27"/>
    </row>
    <row r="5" spans="1:25" ht="24" customHeight="1" x14ac:dyDescent="0.2">
      <c r="A5" s="90"/>
      <c r="B5" s="90"/>
      <c r="C5" s="89" t="s">
        <v>95</v>
      </c>
      <c r="D5" s="92">
        <v>91769973</v>
      </c>
      <c r="E5" s="91" t="s">
        <v>9</v>
      </c>
      <c r="F5" s="91"/>
      <c r="G5" s="41"/>
      <c r="W5" s="121">
        <f>SUM(G5:V5)</f>
        <v>0</v>
      </c>
    </row>
    <row r="6" spans="1:25" ht="24" customHeight="1" x14ac:dyDescent="0.2">
      <c r="A6" s="90" t="s">
        <v>85</v>
      </c>
      <c r="B6" s="90">
        <v>14761</v>
      </c>
      <c r="C6" s="89" t="s">
        <v>43</v>
      </c>
      <c r="D6" s="23" t="s">
        <v>44</v>
      </c>
      <c r="E6" s="91" t="s">
        <v>54</v>
      </c>
      <c r="F6" s="91" t="s">
        <v>55</v>
      </c>
      <c r="G6" s="41"/>
      <c r="W6" s="121">
        <f t="shared" ref="W6:W25" si="0">SUM(G6:V6)</f>
        <v>0</v>
      </c>
    </row>
    <row r="7" spans="1:25" ht="24" customHeight="1" x14ac:dyDescent="0.2">
      <c r="A7" s="90" t="s">
        <v>86</v>
      </c>
      <c r="B7" s="90">
        <v>48</v>
      </c>
      <c r="C7" s="89" t="s">
        <v>10</v>
      </c>
      <c r="D7" s="92">
        <v>45463739</v>
      </c>
      <c r="E7" s="91" t="s">
        <v>11</v>
      </c>
      <c r="F7" s="91" t="s">
        <v>12</v>
      </c>
      <c r="G7" s="41">
        <v>1</v>
      </c>
      <c r="O7" s="41">
        <v>1</v>
      </c>
      <c r="Q7" s="41">
        <v>1</v>
      </c>
      <c r="W7" s="121">
        <f t="shared" si="0"/>
        <v>3</v>
      </c>
      <c r="Y7" s="41">
        <v>1</v>
      </c>
    </row>
    <row r="8" spans="1:25" ht="27.95" customHeight="1" x14ac:dyDescent="0.2">
      <c r="A8" s="90" t="s">
        <v>85</v>
      </c>
      <c r="B8" s="90">
        <v>5559</v>
      </c>
      <c r="C8" s="89" t="s">
        <v>69</v>
      </c>
      <c r="D8" s="58">
        <v>91387361</v>
      </c>
      <c r="E8" s="91" t="s">
        <v>64</v>
      </c>
      <c r="F8" s="91" t="s">
        <v>71</v>
      </c>
      <c r="G8" s="41"/>
      <c r="W8" s="121">
        <f t="shared" si="0"/>
        <v>0</v>
      </c>
    </row>
    <row r="9" spans="1:25" ht="27.95" customHeight="1" x14ac:dyDescent="0.2">
      <c r="A9" s="97" t="s">
        <v>118</v>
      </c>
      <c r="B9" s="90">
        <v>7782</v>
      </c>
      <c r="C9" s="91" t="s">
        <v>56</v>
      </c>
      <c r="D9" s="70" t="s">
        <v>57</v>
      </c>
      <c r="E9" s="91" t="s">
        <v>14</v>
      </c>
      <c r="F9" s="91" t="s">
        <v>103</v>
      </c>
      <c r="G9" s="41">
        <v>1</v>
      </c>
      <c r="H9" s="62">
        <v>1</v>
      </c>
      <c r="I9" s="62">
        <v>1</v>
      </c>
      <c r="J9" s="62">
        <v>1</v>
      </c>
      <c r="K9" s="62">
        <v>1</v>
      </c>
      <c r="L9" s="41">
        <v>1</v>
      </c>
      <c r="M9" s="41">
        <v>1</v>
      </c>
      <c r="N9" s="41">
        <v>1</v>
      </c>
      <c r="O9" s="41">
        <v>1</v>
      </c>
      <c r="W9" s="121">
        <f t="shared" si="0"/>
        <v>9</v>
      </c>
      <c r="Y9" s="41">
        <v>1</v>
      </c>
    </row>
    <row r="10" spans="1:25" ht="27.95" customHeight="1" x14ac:dyDescent="0.2">
      <c r="A10" s="90" t="s">
        <v>88</v>
      </c>
      <c r="B10" s="90">
        <v>6525</v>
      </c>
      <c r="C10" s="89" t="s">
        <v>18</v>
      </c>
      <c r="D10" s="33" t="s">
        <v>42</v>
      </c>
      <c r="E10" s="91" t="s">
        <v>19</v>
      </c>
      <c r="F10" s="91" t="s">
        <v>20</v>
      </c>
      <c r="G10" s="41"/>
      <c r="W10" s="121">
        <f t="shared" si="0"/>
        <v>0</v>
      </c>
    </row>
    <row r="11" spans="1:25" ht="27.95" customHeight="1" x14ac:dyDescent="0.2">
      <c r="A11" s="102" t="s">
        <v>104</v>
      </c>
      <c r="B11" s="90">
        <v>10292</v>
      </c>
      <c r="C11" s="89" t="s">
        <v>61</v>
      </c>
      <c r="D11" s="60">
        <v>92824382</v>
      </c>
      <c r="E11" s="91" t="s">
        <v>106</v>
      </c>
      <c r="F11" s="91" t="s">
        <v>105</v>
      </c>
      <c r="G11" s="41">
        <v>1</v>
      </c>
      <c r="I11" s="62">
        <v>1</v>
      </c>
      <c r="J11" s="62">
        <v>1</v>
      </c>
      <c r="K11" s="62">
        <v>1</v>
      </c>
      <c r="M11" s="41">
        <v>1</v>
      </c>
      <c r="N11" s="41">
        <v>1</v>
      </c>
      <c r="O11" s="41">
        <v>1</v>
      </c>
      <c r="P11" s="41">
        <v>1</v>
      </c>
      <c r="Q11" s="41">
        <v>1</v>
      </c>
      <c r="W11" s="121">
        <f t="shared" si="0"/>
        <v>9</v>
      </c>
      <c r="Y11" s="41">
        <v>1</v>
      </c>
    </row>
    <row r="12" spans="1:25" ht="27.95" customHeight="1" x14ac:dyDescent="0.2">
      <c r="A12" s="97" t="s">
        <v>118</v>
      </c>
      <c r="B12" s="90">
        <v>5656</v>
      </c>
      <c r="C12" s="89" t="s">
        <v>13</v>
      </c>
      <c r="D12" s="92">
        <v>93215645</v>
      </c>
      <c r="E12" s="91" t="s">
        <v>14</v>
      </c>
      <c r="F12" s="91" t="s">
        <v>28</v>
      </c>
      <c r="G12" s="41">
        <v>1</v>
      </c>
      <c r="H12" s="62">
        <v>1</v>
      </c>
      <c r="I12" s="62">
        <v>1</v>
      </c>
      <c r="J12" s="62">
        <v>1</v>
      </c>
      <c r="K12" s="62">
        <v>1</v>
      </c>
      <c r="L12" s="41">
        <v>1</v>
      </c>
      <c r="M12" s="41">
        <v>1</v>
      </c>
      <c r="N12" s="41">
        <v>1</v>
      </c>
      <c r="O12" s="41">
        <v>1</v>
      </c>
      <c r="P12" s="41">
        <v>1</v>
      </c>
      <c r="W12" s="121">
        <f t="shared" si="0"/>
        <v>10</v>
      </c>
      <c r="Y12" s="41">
        <v>1</v>
      </c>
    </row>
    <row r="13" spans="1:25" ht="27.95" customHeight="1" x14ac:dyDescent="0.2">
      <c r="A13" s="97" t="s">
        <v>118</v>
      </c>
      <c r="B13" s="90">
        <v>6693</v>
      </c>
      <c r="C13" s="89" t="s">
        <v>49</v>
      </c>
      <c r="D13" s="92" t="s">
        <v>45</v>
      </c>
      <c r="E13" s="91" t="s">
        <v>14</v>
      </c>
      <c r="F13" s="91" t="s">
        <v>66</v>
      </c>
      <c r="G13" s="41"/>
      <c r="M13" s="41">
        <v>1</v>
      </c>
      <c r="N13" s="41">
        <v>1</v>
      </c>
      <c r="O13" s="41">
        <v>1</v>
      </c>
      <c r="Q13" s="41">
        <v>1</v>
      </c>
      <c r="W13" s="121">
        <f t="shared" si="0"/>
        <v>4</v>
      </c>
      <c r="Y13" s="41">
        <v>1</v>
      </c>
    </row>
    <row r="14" spans="1:25" ht="27.95" customHeight="1" x14ac:dyDescent="0.2">
      <c r="A14" s="97" t="s">
        <v>118</v>
      </c>
      <c r="B14" s="90">
        <v>13910</v>
      </c>
      <c r="C14" s="89" t="s">
        <v>17</v>
      </c>
      <c r="D14" s="23">
        <v>90936888</v>
      </c>
      <c r="E14" s="91" t="s">
        <v>41</v>
      </c>
      <c r="F14" s="91" t="s">
        <v>50</v>
      </c>
      <c r="G14" s="41">
        <v>1</v>
      </c>
      <c r="H14" s="62">
        <v>1</v>
      </c>
      <c r="I14" s="62">
        <v>1</v>
      </c>
      <c r="J14" s="62">
        <v>1</v>
      </c>
      <c r="K14" s="62">
        <v>1</v>
      </c>
      <c r="L14" s="41">
        <v>1</v>
      </c>
      <c r="M14" s="41">
        <v>1</v>
      </c>
      <c r="N14" s="41">
        <v>1</v>
      </c>
      <c r="O14" s="41">
        <v>1</v>
      </c>
      <c r="Q14" s="41">
        <v>1</v>
      </c>
      <c r="W14" s="121">
        <f t="shared" si="0"/>
        <v>10</v>
      </c>
      <c r="Y14" s="41">
        <v>1</v>
      </c>
    </row>
    <row r="15" spans="1:25" ht="27.95" customHeight="1" x14ac:dyDescent="0.2">
      <c r="A15" s="90" t="s">
        <v>84</v>
      </c>
      <c r="B15" s="90">
        <v>15305</v>
      </c>
      <c r="C15" s="89" t="s">
        <v>21</v>
      </c>
      <c r="D15" s="61">
        <v>91747027</v>
      </c>
      <c r="E15" s="99" t="s">
        <v>100</v>
      </c>
      <c r="F15" s="91" t="s">
        <v>40</v>
      </c>
      <c r="G15" s="41"/>
      <c r="L15" s="41">
        <v>1</v>
      </c>
      <c r="M15" s="41">
        <v>1</v>
      </c>
      <c r="W15" s="121">
        <f t="shared" si="0"/>
        <v>2</v>
      </c>
      <c r="Y15" s="41">
        <v>1</v>
      </c>
    </row>
    <row r="16" spans="1:25" ht="27.95" customHeight="1" x14ac:dyDescent="0.2">
      <c r="A16" s="102" t="s">
        <v>101</v>
      </c>
      <c r="B16" s="90">
        <v>8981</v>
      </c>
      <c r="C16" s="89" t="s">
        <v>102</v>
      </c>
      <c r="D16" s="92">
        <v>91697838</v>
      </c>
      <c r="E16" s="91" t="s">
        <v>53</v>
      </c>
      <c r="F16" s="91" t="s">
        <v>67</v>
      </c>
      <c r="G16" s="41"/>
      <c r="K16" s="62">
        <v>1</v>
      </c>
      <c r="L16" s="41">
        <v>1</v>
      </c>
      <c r="M16" s="41">
        <v>1</v>
      </c>
      <c r="O16" s="41">
        <v>1</v>
      </c>
      <c r="P16" s="41">
        <v>1</v>
      </c>
      <c r="W16" s="121">
        <f t="shared" si="0"/>
        <v>5</v>
      </c>
      <c r="Y16" s="41">
        <v>1</v>
      </c>
    </row>
    <row r="17" spans="1:25" ht="27.95" customHeight="1" x14ac:dyDescent="0.2">
      <c r="A17" s="102" t="s">
        <v>104</v>
      </c>
      <c r="B17" s="90">
        <v>9801</v>
      </c>
      <c r="C17" s="89" t="s">
        <v>32</v>
      </c>
      <c r="D17" s="92">
        <v>91357059</v>
      </c>
      <c r="E17" s="91" t="s">
        <v>33</v>
      </c>
      <c r="F17" s="91" t="s">
        <v>34</v>
      </c>
      <c r="G17" s="41"/>
      <c r="N17" s="41">
        <v>1</v>
      </c>
      <c r="O17" s="41">
        <v>1</v>
      </c>
      <c r="P17" s="41">
        <v>1</v>
      </c>
      <c r="W17" s="121">
        <f t="shared" si="0"/>
        <v>3</v>
      </c>
      <c r="Y17" s="41">
        <v>1</v>
      </c>
    </row>
    <row r="18" spans="1:25" ht="27.95" customHeight="1" x14ac:dyDescent="0.2">
      <c r="A18" s="102" t="s">
        <v>104</v>
      </c>
      <c r="B18" s="90">
        <v>10421</v>
      </c>
      <c r="C18" s="89" t="s">
        <v>51</v>
      </c>
      <c r="D18" s="92" t="s">
        <v>52</v>
      </c>
      <c r="E18" s="94" t="s">
        <v>107</v>
      </c>
      <c r="F18" s="91" t="s">
        <v>108</v>
      </c>
      <c r="G18" s="41"/>
      <c r="H18" s="62">
        <v>1</v>
      </c>
      <c r="I18" s="62">
        <v>1</v>
      </c>
      <c r="L18" s="41">
        <v>1</v>
      </c>
      <c r="W18" s="121">
        <f t="shared" si="0"/>
        <v>3</v>
      </c>
      <c r="Y18" s="41">
        <v>1</v>
      </c>
    </row>
    <row r="19" spans="1:25" ht="27.95" customHeight="1" x14ac:dyDescent="0.2">
      <c r="A19" s="90"/>
      <c r="B19" s="90">
        <v>10528</v>
      </c>
      <c r="C19" s="89" t="s">
        <v>96</v>
      </c>
      <c r="D19" s="92" t="s">
        <v>99</v>
      </c>
      <c r="E19" s="94" t="s">
        <v>97</v>
      </c>
      <c r="F19" s="96" t="s">
        <v>98</v>
      </c>
      <c r="G19" s="41"/>
      <c r="W19" s="121">
        <f t="shared" si="0"/>
        <v>0</v>
      </c>
    </row>
    <row r="20" spans="1:25" ht="27.95" customHeight="1" x14ac:dyDescent="0.2">
      <c r="A20" s="102" t="s">
        <v>104</v>
      </c>
      <c r="B20" s="90">
        <v>15028</v>
      </c>
      <c r="C20" s="89" t="s">
        <v>60</v>
      </c>
      <c r="D20" s="92" t="s">
        <v>62</v>
      </c>
      <c r="E20" s="91" t="s">
        <v>31</v>
      </c>
      <c r="F20" s="91" t="s">
        <v>70</v>
      </c>
      <c r="G20" s="41"/>
      <c r="I20" s="62">
        <v>1</v>
      </c>
      <c r="J20" s="62">
        <v>1</v>
      </c>
      <c r="L20" s="41">
        <v>1</v>
      </c>
      <c r="N20" s="41">
        <v>1</v>
      </c>
      <c r="O20" s="41">
        <v>1</v>
      </c>
      <c r="P20" s="41">
        <v>1</v>
      </c>
      <c r="W20" s="121">
        <f t="shared" si="0"/>
        <v>6</v>
      </c>
      <c r="Y20" s="41">
        <v>1</v>
      </c>
    </row>
    <row r="21" spans="1:25" ht="27.95" customHeight="1" x14ac:dyDescent="0.2">
      <c r="A21" s="88" t="s">
        <v>80</v>
      </c>
      <c r="B21" s="90" t="s">
        <v>89</v>
      </c>
      <c r="C21" s="89" t="s">
        <v>87</v>
      </c>
      <c r="D21" s="92" t="s">
        <v>90</v>
      </c>
      <c r="E21" s="91" t="s">
        <v>91</v>
      </c>
      <c r="F21" s="91" t="s">
        <v>92</v>
      </c>
      <c r="G21" s="41"/>
      <c r="W21" s="121">
        <f t="shared" si="0"/>
        <v>0</v>
      </c>
    </row>
    <row r="22" spans="1:25" ht="27.95" customHeight="1" x14ac:dyDescent="0.2">
      <c r="A22" s="88"/>
      <c r="B22" s="90"/>
      <c r="C22" s="89" t="s">
        <v>94</v>
      </c>
      <c r="D22" s="92">
        <v>99725398</v>
      </c>
      <c r="E22" s="91" t="s">
        <v>93</v>
      </c>
      <c r="F22" s="91"/>
      <c r="G22" s="41"/>
      <c r="W22" s="121">
        <f t="shared" si="0"/>
        <v>0</v>
      </c>
    </row>
    <row r="23" spans="1:25" ht="27.95" customHeight="1" x14ac:dyDescent="0.2">
      <c r="A23" s="88" t="s">
        <v>104</v>
      </c>
      <c r="B23" s="90">
        <v>15817</v>
      </c>
      <c r="C23" s="89" t="s">
        <v>109</v>
      </c>
      <c r="D23" s="92" t="s">
        <v>115</v>
      </c>
      <c r="E23" s="91" t="s">
        <v>36</v>
      </c>
      <c r="F23" s="91" t="s">
        <v>114</v>
      </c>
      <c r="G23" s="41"/>
      <c r="J23" s="62">
        <v>1</v>
      </c>
      <c r="K23" s="62">
        <v>1</v>
      </c>
      <c r="W23" s="121">
        <f t="shared" si="0"/>
        <v>2</v>
      </c>
      <c r="Y23" s="41">
        <v>1</v>
      </c>
    </row>
    <row r="24" spans="1:25" ht="27.95" customHeight="1" x14ac:dyDescent="0.2">
      <c r="A24" s="88"/>
      <c r="B24" s="90">
        <v>10939</v>
      </c>
      <c r="C24" s="89" t="s">
        <v>110</v>
      </c>
      <c r="D24" s="92">
        <v>95031701</v>
      </c>
      <c r="E24" s="91" t="s">
        <v>111</v>
      </c>
      <c r="F24" s="91" t="s">
        <v>112</v>
      </c>
      <c r="G24" s="41">
        <v>1</v>
      </c>
      <c r="H24" s="62">
        <v>1</v>
      </c>
      <c r="I24" s="62">
        <v>1</v>
      </c>
      <c r="J24" s="62">
        <v>1</v>
      </c>
      <c r="K24" s="62">
        <v>1</v>
      </c>
      <c r="O24" s="41">
        <v>1</v>
      </c>
      <c r="P24" s="41">
        <v>1</v>
      </c>
      <c r="Q24" s="41">
        <v>1</v>
      </c>
      <c r="W24" s="121">
        <f t="shared" si="0"/>
        <v>8</v>
      </c>
      <c r="Y24" s="41">
        <v>1</v>
      </c>
    </row>
    <row r="25" spans="1:25" ht="24" customHeight="1" x14ac:dyDescent="0.2">
      <c r="A25" s="88"/>
      <c r="B25" s="90"/>
      <c r="C25" s="89"/>
      <c r="D25" s="92"/>
      <c r="E25" s="91" t="s">
        <v>113</v>
      </c>
      <c r="F25" s="91"/>
      <c r="G25" s="41"/>
      <c r="W25" s="121">
        <f t="shared" si="0"/>
        <v>0</v>
      </c>
    </row>
    <row r="26" spans="1:25" ht="11.25" customHeight="1" x14ac:dyDescent="0.2">
      <c r="A26" s="73"/>
      <c r="B26" s="73"/>
      <c r="C26" s="74"/>
      <c r="D26" s="75"/>
      <c r="E26" s="76"/>
      <c r="F26" s="76"/>
      <c r="G26" s="73"/>
      <c r="H26" s="100"/>
      <c r="I26" s="101"/>
      <c r="J26" s="101"/>
      <c r="K26" s="87"/>
      <c r="L26" s="77"/>
      <c r="M26" s="77"/>
      <c r="N26" s="77"/>
      <c r="O26" s="77"/>
      <c r="P26" s="77"/>
      <c r="Q26" s="77"/>
      <c r="R26" s="77"/>
      <c r="S26" s="77"/>
      <c r="T26" s="77"/>
      <c r="U26" s="77"/>
      <c r="V26" s="77"/>
      <c r="W26" s="77"/>
      <c r="X26" s="77"/>
      <c r="Y26" s="77"/>
    </row>
    <row r="27" spans="1:25" ht="24" customHeight="1" x14ac:dyDescent="0.2">
      <c r="A27" s="90"/>
      <c r="B27" s="90">
        <v>11046</v>
      </c>
      <c r="C27" s="89" t="s">
        <v>58</v>
      </c>
      <c r="D27" s="23">
        <v>95756310</v>
      </c>
      <c r="E27" s="91" t="s">
        <v>59</v>
      </c>
      <c r="F27" s="91" t="s">
        <v>68</v>
      </c>
      <c r="G27" s="41">
        <f>SUM(G5:G25)</f>
        <v>6</v>
      </c>
      <c r="H27" s="41">
        <f t="shared" ref="H27:Y27" si="1">SUM(H5:H25)</f>
        <v>5</v>
      </c>
      <c r="I27" s="41">
        <f t="shared" si="1"/>
        <v>7</v>
      </c>
      <c r="J27" s="41">
        <f t="shared" si="1"/>
        <v>7</v>
      </c>
      <c r="K27" s="41">
        <f t="shared" si="1"/>
        <v>7</v>
      </c>
      <c r="L27" s="41">
        <f t="shared" si="1"/>
        <v>7</v>
      </c>
      <c r="M27" s="41">
        <f t="shared" si="1"/>
        <v>7</v>
      </c>
      <c r="N27" s="41">
        <f t="shared" si="1"/>
        <v>7</v>
      </c>
      <c r="O27" s="41">
        <f t="shared" si="1"/>
        <v>10</v>
      </c>
      <c r="P27" s="41">
        <f t="shared" si="1"/>
        <v>6</v>
      </c>
      <c r="Q27" s="41">
        <f t="shared" si="1"/>
        <v>5</v>
      </c>
      <c r="R27" s="41">
        <f t="shared" si="1"/>
        <v>0</v>
      </c>
      <c r="S27" s="41">
        <f t="shared" si="1"/>
        <v>0</v>
      </c>
      <c r="T27" s="41">
        <f t="shared" si="1"/>
        <v>0</v>
      </c>
      <c r="U27" s="41">
        <f t="shared" si="1"/>
        <v>0</v>
      </c>
      <c r="V27" s="41">
        <f t="shared" si="1"/>
        <v>0</v>
      </c>
      <c r="W27" s="41">
        <f t="shared" si="1"/>
        <v>74</v>
      </c>
      <c r="X27" s="41">
        <f t="shared" si="1"/>
        <v>0</v>
      </c>
      <c r="Y27" s="41">
        <f t="shared" si="1"/>
        <v>13</v>
      </c>
    </row>
    <row r="28" spans="1:25" ht="24" customHeight="1" x14ac:dyDescent="0.2">
      <c r="A28" s="90"/>
      <c r="B28" s="90"/>
      <c r="C28" s="89" t="s">
        <v>46</v>
      </c>
      <c r="D28" s="61" t="s">
        <v>47</v>
      </c>
      <c r="E28" s="91" t="s">
        <v>48</v>
      </c>
      <c r="F28" s="91" t="s">
        <v>79</v>
      </c>
      <c r="G28" s="41"/>
      <c r="V28" s="41" t="s">
        <v>142</v>
      </c>
      <c r="W28" s="63">
        <f>SUM(G27:V27)</f>
        <v>74</v>
      </c>
    </row>
    <row r="29" spans="1:25" ht="24" customHeight="1" x14ac:dyDescent="0.2">
      <c r="A29" s="90"/>
      <c r="B29" s="90"/>
      <c r="C29" s="89"/>
      <c r="D29" s="22"/>
      <c r="E29" s="20"/>
      <c r="F29" s="20"/>
      <c r="G29" s="41"/>
      <c r="X29" s="57"/>
    </row>
    <row r="30" spans="1:25" ht="24" customHeight="1" x14ac:dyDescent="0.2">
      <c r="A30" s="90"/>
      <c r="B30" s="90">
        <v>14593</v>
      </c>
      <c r="C30" s="89" t="s">
        <v>75</v>
      </c>
      <c r="D30" s="92">
        <v>91868824</v>
      </c>
      <c r="E30" s="91" t="s">
        <v>73</v>
      </c>
      <c r="F30" s="91" t="s">
        <v>74</v>
      </c>
      <c r="G30" s="41"/>
    </row>
    <row r="31" spans="1:25" ht="24" customHeight="1" x14ac:dyDescent="0.2">
      <c r="A31" s="90"/>
      <c r="B31" s="90">
        <v>9470</v>
      </c>
      <c r="C31" s="89" t="s">
        <v>35</v>
      </c>
      <c r="D31" s="58" t="s">
        <v>37</v>
      </c>
      <c r="E31" s="91" t="s">
        <v>36</v>
      </c>
      <c r="F31" s="91" t="s">
        <v>65</v>
      </c>
      <c r="G31" s="41"/>
    </row>
    <row r="32" spans="1:25" ht="24" customHeight="1" x14ac:dyDescent="0.2">
      <c r="A32" s="90"/>
      <c r="B32" s="90"/>
      <c r="C32" s="89"/>
      <c r="D32" s="92"/>
      <c r="E32" s="91"/>
      <c r="F32" s="91"/>
      <c r="G32" s="41"/>
    </row>
  </sheetData>
  <mergeCells count="1">
    <mergeCell ref="A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2"/>
  <sheetViews>
    <sheetView zoomScale="80" zoomScaleNormal="80" workbookViewId="0">
      <selection activeCell="Y5" sqref="Y5:Y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2" style="4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5"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5" ht="31.5" customHeight="1" thickBot="1" x14ac:dyDescent="0.25">
      <c r="A2" s="127" t="s">
        <v>120</v>
      </c>
      <c r="B2" s="128"/>
      <c r="C2" s="128"/>
      <c r="D2" s="128"/>
      <c r="E2" s="129"/>
      <c r="F2" s="45" t="s">
        <v>25</v>
      </c>
      <c r="G2" s="46">
        <v>11</v>
      </c>
      <c r="H2" s="46"/>
      <c r="I2" s="48" t="s">
        <v>0</v>
      </c>
      <c r="J2" s="104">
        <v>43586</v>
      </c>
      <c r="K2" s="46"/>
      <c r="L2" s="47"/>
      <c r="M2" s="130"/>
      <c r="N2" s="131"/>
      <c r="O2" s="131"/>
      <c r="P2" s="45"/>
      <c r="Q2" s="45"/>
      <c r="R2" s="49"/>
      <c r="S2" s="50" t="s">
        <v>117</v>
      </c>
      <c r="T2" s="51"/>
      <c r="U2" s="52"/>
      <c r="V2" s="52"/>
      <c r="W2" s="53"/>
      <c r="X2" s="54"/>
    </row>
    <row r="3" spans="1:25"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5"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5"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5"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4" si="2">IF(S6="","",S6-R6)</f>
        <v/>
      </c>
      <c r="U6" s="5" t="str">
        <f t="shared" ref="U6:U14" si="3">IF(S6="","",SUM((HOUR(T6)*3600))+(MINUTE(T6)*60)+(SECOND(T6)))</f>
        <v/>
      </c>
      <c r="V6" s="25" t="str">
        <f t="shared" ref="V6:V28" si="4">IF(Q6="","",U6*Q6)</f>
        <v/>
      </c>
      <c r="W6" s="28" t="str">
        <f t="shared" ref="W6:W14" si="5">IF(V6="","",RANK(V6,V:V,1))</f>
        <v/>
      </c>
    </row>
    <row r="7" spans="1:25"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v>6</v>
      </c>
      <c r="Y7" s="41">
        <v>6</v>
      </c>
    </row>
    <row r="8" spans="1:25"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5" ht="27.95" customHeight="1" x14ac:dyDescent="0.2">
      <c r="A9" s="97" t="s">
        <v>118</v>
      </c>
      <c r="B9" s="90">
        <v>6809</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0.5</v>
      </c>
      <c r="S9" s="2">
        <v>0.54351851851851851</v>
      </c>
      <c r="T9" s="4">
        <f t="shared" si="2"/>
        <v>4.3518518518518512E-2</v>
      </c>
      <c r="U9" s="5">
        <f t="shared" si="3"/>
        <v>3760</v>
      </c>
      <c r="V9" s="25">
        <f t="shared" si="4"/>
        <v>3473.864</v>
      </c>
      <c r="W9" s="28">
        <f t="shared" si="5"/>
        <v>2</v>
      </c>
      <c r="Y9" s="41">
        <v>2</v>
      </c>
    </row>
    <row r="10" spans="1:25"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5"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v>0.5</v>
      </c>
      <c r="S11" s="2">
        <v>0.54664351851851845</v>
      </c>
      <c r="T11" s="4">
        <f t="shared" si="2"/>
        <v>4.6643518518518445E-2</v>
      </c>
      <c r="U11" s="5">
        <f t="shared" si="3"/>
        <v>4030</v>
      </c>
      <c r="V11" s="25">
        <f t="shared" si="4"/>
        <v>3631.03</v>
      </c>
      <c r="W11" s="28">
        <f t="shared" si="5"/>
        <v>3</v>
      </c>
      <c r="Y11" s="41">
        <v>3</v>
      </c>
    </row>
    <row r="12" spans="1:25"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0.5</v>
      </c>
      <c r="S12" s="2">
        <v>0.53940972222222217</v>
      </c>
      <c r="T12" s="4">
        <f t="shared" si="2"/>
        <v>3.9409722222222165E-2</v>
      </c>
      <c r="U12" s="5">
        <f t="shared" si="3"/>
        <v>3405</v>
      </c>
      <c r="V12" s="25">
        <f t="shared" si="4"/>
        <v>3145.8795</v>
      </c>
      <c r="W12" s="28">
        <f t="shared" si="5"/>
        <v>1</v>
      </c>
      <c r="Y12" s="41">
        <v>1</v>
      </c>
    </row>
    <row r="13" spans="1:25"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5"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0.5</v>
      </c>
      <c r="S14" s="2">
        <v>0.54918981481481477</v>
      </c>
      <c r="T14" s="4">
        <f t="shared" si="2"/>
        <v>4.918981481481477E-2</v>
      </c>
      <c r="U14" s="5">
        <f t="shared" si="3"/>
        <v>4250</v>
      </c>
      <c r="V14" s="25">
        <f t="shared" si="4"/>
        <v>3705.5749999999998</v>
      </c>
      <c r="W14" s="28">
        <f t="shared" si="5"/>
        <v>4</v>
      </c>
      <c r="Y14" s="41">
        <v>4</v>
      </c>
    </row>
    <row r="15" spans="1:25"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ref="T15:T24" si="7">IF(S15="","",S15-R15)</f>
        <v/>
      </c>
      <c r="U15" s="5" t="str">
        <f t="shared" ref="U15:U24" si="8">IF(S15="","",SUM((HOUR(T15)*3600))+(MINUTE(T15)*60)+(SECOND(T15)))</f>
        <v/>
      </c>
      <c r="V15" s="25" t="str">
        <f t="shared" ref="V15:V24" si="9">IF(Q15="","",U15*Q15)</f>
        <v/>
      </c>
      <c r="W15" s="28" t="str">
        <f t="shared" ref="W15:W24" si="10">IF(V15="","",RANK(V15,V:V,1))</f>
        <v/>
      </c>
    </row>
    <row r="16" spans="1:25"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7"/>
        <v/>
      </c>
      <c r="U16" s="5" t="str">
        <f t="shared" si="8"/>
        <v/>
      </c>
      <c r="V16" s="25" t="str">
        <f t="shared" si="9"/>
        <v/>
      </c>
      <c r="W16" s="28" t="str">
        <f t="shared" si="10"/>
        <v/>
      </c>
    </row>
    <row r="17" spans="1:25"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 t="shared" si="7"/>
        <v/>
      </c>
      <c r="U17" s="5" t="str">
        <f t="shared" si="8"/>
        <v/>
      </c>
      <c r="V17" s="25" t="str">
        <f t="shared" si="9"/>
        <v/>
      </c>
      <c r="W17" s="28" t="str">
        <f t="shared" si="10"/>
        <v/>
      </c>
    </row>
    <row r="18" spans="1:25"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t="str">
        <f t="shared" si="7"/>
        <v/>
      </c>
      <c r="U18" s="5" t="str">
        <f t="shared" si="8"/>
        <v/>
      </c>
      <c r="V18" s="25" t="str">
        <f t="shared" si="9"/>
        <v/>
      </c>
      <c r="W18" s="28" t="str">
        <f t="shared" si="10"/>
        <v/>
      </c>
    </row>
    <row r="19" spans="1:25"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t="str">
        <f t="shared" si="7"/>
        <v/>
      </c>
      <c r="U19" s="5" t="str">
        <f t="shared" si="8"/>
        <v/>
      </c>
      <c r="V19" s="25" t="str">
        <f t="shared" si="9"/>
        <v/>
      </c>
      <c r="W19" s="28" t="str">
        <f t="shared" si="10"/>
        <v/>
      </c>
    </row>
    <row r="20" spans="1:25"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si="7"/>
        <v/>
      </c>
      <c r="U20" s="5" t="str">
        <f t="shared" si="8"/>
        <v/>
      </c>
      <c r="V20" s="25" t="str">
        <f t="shared" si="9"/>
        <v/>
      </c>
      <c r="W20" s="28" t="str">
        <f t="shared" si="10"/>
        <v/>
      </c>
    </row>
    <row r="21" spans="1:25"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si="7"/>
        <v/>
      </c>
      <c r="U21" s="5" t="str">
        <f t="shared" si="8"/>
        <v/>
      </c>
      <c r="V21" s="25" t="str">
        <f t="shared" si="9"/>
        <v/>
      </c>
      <c r="W21" s="28" t="str">
        <f t="shared" si="10"/>
        <v/>
      </c>
    </row>
    <row r="22" spans="1:25"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7"/>
        <v/>
      </c>
      <c r="U22" s="5" t="str">
        <f t="shared" si="8"/>
        <v/>
      </c>
      <c r="V22" s="25" t="str">
        <f t="shared" si="9"/>
        <v/>
      </c>
      <c r="W22" s="28" t="str">
        <f t="shared" si="10"/>
        <v/>
      </c>
    </row>
    <row r="23" spans="1:25"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t="str">
        <f t="shared" si="7"/>
        <v/>
      </c>
      <c r="U23" s="5" t="str">
        <f t="shared" si="8"/>
        <v/>
      </c>
      <c r="V23" s="25" t="str">
        <f t="shared" si="9"/>
        <v/>
      </c>
      <c r="W23" s="28" t="str">
        <f t="shared" si="10"/>
        <v/>
      </c>
    </row>
    <row r="24" spans="1:25"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0.5</v>
      </c>
      <c r="S24" s="2">
        <v>0.55486111111111114</v>
      </c>
      <c r="T24" s="4">
        <f t="shared" si="7"/>
        <v>5.4861111111111138E-2</v>
      </c>
      <c r="U24" s="5">
        <f t="shared" si="8"/>
        <v>4740</v>
      </c>
      <c r="V24" s="25">
        <f t="shared" si="9"/>
        <v>3970.6979999999999</v>
      </c>
      <c r="W24" s="28">
        <f t="shared" si="10"/>
        <v>5</v>
      </c>
      <c r="Y24" s="41">
        <v>5</v>
      </c>
    </row>
    <row r="25" spans="1:25"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5"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1">IF(V26="","",RANK(V26,V:V,1))</f>
        <v/>
      </c>
    </row>
    <row r="27" spans="1:25" ht="24" customHeight="1" x14ac:dyDescent="0.2">
      <c r="A27" s="90"/>
      <c r="B27" s="90">
        <v>11046</v>
      </c>
      <c r="C27" s="89" t="s">
        <v>58</v>
      </c>
      <c r="D27" s="23">
        <v>95756310</v>
      </c>
      <c r="E27" s="91" t="s">
        <v>59</v>
      </c>
      <c r="F27" s="91" t="s">
        <v>68</v>
      </c>
      <c r="G27" s="39">
        <v>1.0620000000000001</v>
      </c>
      <c r="H27" s="66">
        <f>+M27/1.27</f>
        <v>1.0472440944881891</v>
      </c>
      <c r="I27" s="38">
        <f t="shared" ref="I27:J27" si="12">+O27/1.27</f>
        <v>-1.5748031496062992E-2</v>
      </c>
      <c r="J27" s="38">
        <f t="shared" si="12"/>
        <v>-2.3622047244094488E-2</v>
      </c>
      <c r="K27" s="86">
        <f t="shared" ref="K27:K32" si="13">+G27*1.27</f>
        <v>1.34874</v>
      </c>
      <c r="L27" s="19">
        <v>1.36</v>
      </c>
      <c r="M27" s="19">
        <v>1.33</v>
      </c>
      <c r="N27" s="19">
        <v>1.32</v>
      </c>
      <c r="O27" s="30">
        <v>-0.02</v>
      </c>
      <c r="P27" s="31">
        <v>-0.03</v>
      </c>
      <c r="Q27" s="56"/>
      <c r="R27" s="1"/>
      <c r="S27" s="2"/>
      <c r="T27" s="4" t="str">
        <f t="shared" ref="T27:T28" si="14">IF(S27="","",S27-R27)</f>
        <v/>
      </c>
      <c r="U27" s="5" t="str">
        <f t="shared" ref="U27:U28" si="15">IF(S27="","",SUM((HOUR(T27)*3600))+(MINUTE(T27)*60)+(SECOND(T27)))</f>
        <v/>
      </c>
      <c r="V27" s="25" t="str">
        <f t="shared" ref="V27" si="16">IF(Q27="","",U27*Q27)</f>
        <v/>
      </c>
      <c r="W27" s="28" t="str">
        <f t="shared" si="11"/>
        <v/>
      </c>
    </row>
    <row r="28" spans="1:25" ht="24" customHeight="1" x14ac:dyDescent="0.2">
      <c r="A28" s="90"/>
      <c r="B28" s="90"/>
      <c r="C28" s="89" t="s">
        <v>46</v>
      </c>
      <c r="D28" s="61" t="s">
        <v>47</v>
      </c>
      <c r="E28" s="91" t="s">
        <v>48</v>
      </c>
      <c r="F28" s="91" t="s">
        <v>79</v>
      </c>
      <c r="G28" s="39"/>
      <c r="H28" s="39"/>
      <c r="I28" s="39"/>
      <c r="J28" s="39"/>
      <c r="K28" s="86">
        <f t="shared" si="13"/>
        <v>0</v>
      </c>
      <c r="L28" s="19"/>
      <c r="M28" s="9"/>
      <c r="N28" s="9"/>
      <c r="O28" s="30">
        <v>-0.02</v>
      </c>
      <c r="P28" s="31">
        <v>-0.03</v>
      </c>
      <c r="Q28" s="56"/>
      <c r="R28" s="1"/>
      <c r="S28" s="2"/>
      <c r="T28" s="4" t="str">
        <f t="shared" si="14"/>
        <v/>
      </c>
      <c r="U28" s="5" t="str">
        <f t="shared" si="15"/>
        <v/>
      </c>
      <c r="V28" s="25" t="str">
        <f t="shared" si="4"/>
        <v/>
      </c>
      <c r="W28" s="28" t="str">
        <f t="shared" si="11"/>
        <v/>
      </c>
    </row>
    <row r="29" spans="1:25"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5"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3"/>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1"/>
        <v/>
      </c>
    </row>
    <row r="31" spans="1:25"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3"/>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1"/>
        <v/>
      </c>
    </row>
    <row r="32" spans="1:25"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3"/>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1"/>
        <v/>
      </c>
    </row>
  </sheetData>
  <mergeCells count="2">
    <mergeCell ref="A2:E2"/>
    <mergeCell ref="M2:O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300-000000000000}">
      <formula1>$L$3:$N$3</formula1>
    </dataValidation>
  </dataValidations>
  <pageMargins left="0" right="0"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2"/>
  <sheetViews>
    <sheetView topLeftCell="A4" workbookViewId="0">
      <selection activeCell="W5" sqref="W5:W11"/>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122</v>
      </c>
      <c r="B2" s="128"/>
      <c r="C2" s="128"/>
      <c r="D2" s="128"/>
      <c r="E2" s="129"/>
      <c r="F2" s="45" t="s">
        <v>25</v>
      </c>
      <c r="G2" s="46"/>
      <c r="H2" s="46"/>
      <c r="I2" s="48" t="s">
        <v>0</v>
      </c>
      <c r="J2" s="104">
        <v>43592</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2</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5</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v>4</v>
      </c>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v>3</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400-000000000000}">
      <formula1>$L$3:$N$3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6"/>
  <sheetViews>
    <sheetView workbookViewId="0">
      <selection activeCell="E12" sqref="E1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5"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5" ht="31.5" customHeight="1" thickBot="1" x14ac:dyDescent="0.25">
      <c r="A2" s="127" t="s">
        <v>124</v>
      </c>
      <c r="B2" s="128"/>
      <c r="C2" s="128"/>
      <c r="D2" s="128"/>
      <c r="E2" s="129"/>
      <c r="F2" s="45" t="s">
        <v>25</v>
      </c>
      <c r="G2" s="46">
        <v>3</v>
      </c>
      <c r="H2" s="46"/>
      <c r="I2" s="48" t="s">
        <v>0</v>
      </c>
      <c r="J2" s="108">
        <v>43599</v>
      </c>
      <c r="K2" s="46"/>
      <c r="L2" s="47"/>
      <c r="M2" s="95"/>
      <c r="N2" s="45"/>
      <c r="O2" s="45"/>
      <c r="P2" s="45"/>
      <c r="Q2" s="45"/>
      <c r="R2" s="49"/>
      <c r="S2" s="50" t="s">
        <v>117</v>
      </c>
      <c r="T2" s="51"/>
      <c r="U2" s="52"/>
      <c r="V2" s="52"/>
      <c r="W2" s="53"/>
      <c r="X2" s="54"/>
    </row>
    <row r="3" spans="1:25"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5"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5"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5"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5" si="2">IF(S6="","",S6-R6)</f>
        <v/>
      </c>
      <c r="U6" s="5" t="str">
        <f t="shared" ref="U6:U15" si="3">IF(S6="","",SUM((HOUR(T6)*3600))+(MINUTE(T6)*60)+(SECOND(T6)))</f>
        <v/>
      </c>
      <c r="V6" s="25" t="str">
        <f t="shared" ref="V6:V28" si="4">IF(Q6="","",U6*Q6)</f>
        <v/>
      </c>
      <c r="W6" s="28" t="str">
        <f t="shared" ref="W6:W13" si="5">IF(V6="","",RANK(V6,V:V,1))</f>
        <v/>
      </c>
    </row>
    <row r="7" spans="1:25"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5"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5" ht="27.95" customHeight="1" x14ac:dyDescent="0.2">
      <c r="A9" s="97" t="s">
        <v>118</v>
      </c>
      <c r="B9" s="90">
        <v>7782</v>
      </c>
      <c r="C9" s="91" t="s">
        <v>56</v>
      </c>
      <c r="D9" s="70" t="s">
        <v>57</v>
      </c>
      <c r="E9" s="91" t="s">
        <v>14</v>
      </c>
      <c r="F9" s="91" t="s">
        <v>103</v>
      </c>
      <c r="G9" s="109">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0.79590277777777774</v>
      </c>
      <c r="T9" s="4">
        <f t="shared" si="2"/>
        <v>4.5902777777777737E-2</v>
      </c>
      <c r="U9" s="5">
        <f t="shared" si="3"/>
        <v>3966</v>
      </c>
      <c r="V9" s="25">
        <f t="shared" si="4"/>
        <v>3664.1874000000003</v>
      </c>
      <c r="W9" s="28">
        <v>4</v>
      </c>
    </row>
    <row r="10" spans="1:25"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5" ht="27.95" customHeight="1" x14ac:dyDescent="0.2">
      <c r="A11" s="102" t="s">
        <v>104</v>
      </c>
      <c r="B11" s="90">
        <v>10292</v>
      </c>
      <c r="C11" s="89" t="s">
        <v>61</v>
      </c>
      <c r="D11" s="60">
        <v>92824382</v>
      </c>
      <c r="E11" s="91" t="s">
        <v>106</v>
      </c>
      <c r="F11" s="91" t="s">
        <v>105</v>
      </c>
      <c r="G11" s="65">
        <v>0.90100000000000002</v>
      </c>
      <c r="H11" s="66">
        <v>0.86040000000000005</v>
      </c>
      <c r="I11" s="110">
        <v>-1.6E-2</v>
      </c>
      <c r="J11" s="38">
        <f t="shared" si="0"/>
        <v>-2.3622047244094488E-2</v>
      </c>
      <c r="K11" s="86">
        <v>1.1399999999999999</v>
      </c>
      <c r="L11" s="19">
        <v>1.1599999999999999</v>
      </c>
      <c r="M11" s="19">
        <v>1.1299999999999999</v>
      </c>
      <c r="N11" s="19">
        <v>1.1200000000000001</v>
      </c>
      <c r="O11" s="30">
        <v>-0.02</v>
      </c>
      <c r="P11" s="31">
        <v>-0.03</v>
      </c>
      <c r="Q11" s="103">
        <f>+G11+I11</f>
        <v>0.88500000000000001</v>
      </c>
      <c r="R11" s="1">
        <v>0.75</v>
      </c>
      <c r="S11" s="2">
        <v>0.7966550925925926</v>
      </c>
      <c r="T11" s="4">
        <f t="shared" si="2"/>
        <v>4.6655092592592595E-2</v>
      </c>
      <c r="U11" s="5">
        <f t="shared" si="3"/>
        <v>4031</v>
      </c>
      <c r="V11" s="25">
        <f t="shared" si="4"/>
        <v>3567.4349999999999</v>
      </c>
      <c r="W11" s="28">
        <v>2</v>
      </c>
    </row>
    <row r="12" spans="1:25" ht="27.95" customHeight="1" x14ac:dyDescent="0.2">
      <c r="A12" s="97" t="s">
        <v>118</v>
      </c>
      <c r="B12" s="90">
        <v>5656</v>
      </c>
      <c r="C12" s="89" t="s">
        <v>13</v>
      </c>
      <c r="D12" s="92">
        <v>93215645</v>
      </c>
      <c r="E12" s="91" t="s">
        <v>14</v>
      </c>
      <c r="F12" s="91" t="s">
        <v>28</v>
      </c>
      <c r="G12" s="109">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0.75</v>
      </c>
      <c r="S12" s="2">
        <v>0.79312499999999997</v>
      </c>
      <c r="T12" s="4">
        <f t="shared" si="2"/>
        <v>4.3124999999999969E-2</v>
      </c>
      <c r="U12" s="5">
        <f t="shared" si="3"/>
        <v>3726</v>
      </c>
      <c r="V12" s="25">
        <f t="shared" si="4"/>
        <v>3442.4514000000004</v>
      </c>
      <c r="W12" s="111">
        <v>0</v>
      </c>
      <c r="Y12" s="41" t="s">
        <v>125</v>
      </c>
    </row>
    <row r="13" spans="1:25"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5" ht="27.95" customHeight="1" x14ac:dyDescent="0.2">
      <c r="A14" s="97" t="s">
        <v>118</v>
      </c>
      <c r="B14" s="90">
        <v>13910</v>
      </c>
      <c r="C14" s="89" t="s">
        <v>17</v>
      </c>
      <c r="D14" s="23">
        <v>90936888</v>
      </c>
      <c r="E14" s="91" t="s">
        <v>41</v>
      </c>
      <c r="F14" s="91" t="s">
        <v>50</v>
      </c>
      <c r="G14" s="98">
        <v>0.91500000000000004</v>
      </c>
      <c r="H14" s="112">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v>
      </c>
      <c r="S14" s="2">
        <v>0.79756944444444444</v>
      </c>
      <c r="T14" s="4">
        <f t="shared" si="2"/>
        <v>4.7569444444444442E-2</v>
      </c>
      <c r="U14" s="5">
        <f t="shared" si="3"/>
        <v>4110</v>
      </c>
      <c r="V14" s="25">
        <f t="shared" si="4"/>
        <v>3583.509</v>
      </c>
      <c r="W14" s="28">
        <v>3</v>
      </c>
    </row>
    <row r="15" spans="1:25"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110">
        <f t="shared" si="0"/>
        <v>-2.3622047244094488E-2</v>
      </c>
      <c r="K15" s="86">
        <f t="shared" si="1"/>
        <v>1.152525</v>
      </c>
      <c r="L15" s="19">
        <v>1.17</v>
      </c>
      <c r="M15" s="19">
        <v>1.1399999999999999</v>
      </c>
      <c r="N15" s="19">
        <v>1.1299999999999999</v>
      </c>
      <c r="O15" s="30">
        <v>-0.02</v>
      </c>
      <c r="P15" s="31">
        <v>-0.03</v>
      </c>
      <c r="Q15" s="103">
        <f>H15+J15</f>
        <v>0.8489779527559056</v>
      </c>
      <c r="R15" s="1">
        <v>0.75</v>
      </c>
      <c r="S15" s="2">
        <v>0.80650462962962965</v>
      </c>
      <c r="T15" s="4">
        <f t="shared" si="2"/>
        <v>5.6504629629629655E-2</v>
      </c>
      <c r="U15" s="5">
        <f t="shared" si="3"/>
        <v>4882</v>
      </c>
      <c r="V15" s="25">
        <f t="shared" si="4"/>
        <v>4144.7103653543309</v>
      </c>
      <c r="W15" s="28">
        <v>6</v>
      </c>
    </row>
    <row r="16" spans="1:25"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03"/>
      <c r="R16" s="1"/>
      <c r="S16" s="2"/>
      <c r="T16" s="4"/>
      <c r="U16" s="5"/>
      <c r="V16" s="25"/>
      <c r="W16" s="28"/>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103"/>
      <c r="R17" s="1"/>
      <c r="S17" s="2"/>
      <c r="T17" s="4"/>
      <c r="U17" s="5"/>
      <c r="V17" s="25"/>
      <c r="W17" s="28"/>
    </row>
    <row r="18" spans="1:24" ht="27.95" customHeight="1" x14ac:dyDescent="0.2">
      <c r="A18" s="102" t="s">
        <v>104</v>
      </c>
      <c r="B18" s="90">
        <v>10421</v>
      </c>
      <c r="C18" s="89" t="s">
        <v>51</v>
      </c>
      <c r="D18" s="92" t="s">
        <v>52</v>
      </c>
      <c r="E18" s="94" t="s">
        <v>107</v>
      </c>
      <c r="F18" s="91" t="s">
        <v>108</v>
      </c>
      <c r="G18" s="112">
        <v>1.0391999999999999</v>
      </c>
      <c r="H18" s="98">
        <v>0.98699999999999999</v>
      </c>
      <c r="I18" s="38">
        <f t="shared" si="0"/>
        <v>-1.5748031496062992E-2</v>
      </c>
      <c r="J18" s="38">
        <f t="shared" si="0"/>
        <v>-2.3622047244094488E-2</v>
      </c>
      <c r="K18" s="86"/>
      <c r="L18" s="19">
        <v>1.23</v>
      </c>
      <c r="M18" s="19">
        <v>1.2</v>
      </c>
      <c r="N18" s="19">
        <v>1.19</v>
      </c>
      <c r="O18" s="30">
        <v>-0.02</v>
      </c>
      <c r="P18" s="31">
        <v>-0.03</v>
      </c>
      <c r="Q18" s="103">
        <f t="shared" ref="Q18:Q20" si="7">H18+J18</f>
        <v>0.96337795275590554</v>
      </c>
      <c r="R18" s="1">
        <v>0.75</v>
      </c>
      <c r="S18" s="2">
        <v>0.79994212962962974</v>
      </c>
      <c r="T18" s="4">
        <f t="shared" ref="T18:T20" si="8">IF(S18="","",S18-R18)</f>
        <v>4.9942129629629739E-2</v>
      </c>
      <c r="U18" s="5">
        <f t="shared" ref="U18:U20" si="9">IF(S18="","",SUM((HOUR(T18)*3600))+(MINUTE(T18)*60)+(SECOND(T18)))</f>
        <v>4315</v>
      </c>
      <c r="V18" s="25">
        <f t="shared" ref="V18:V20" si="10">IF(Q18="","",U18*Q18)</f>
        <v>4156.9758661417327</v>
      </c>
      <c r="W18" s="28">
        <v>7</v>
      </c>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103"/>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110">
        <v>-1.6E-2</v>
      </c>
      <c r="J20" s="38">
        <f t="shared" si="0"/>
        <v>-2.3622047244094488E-2</v>
      </c>
      <c r="K20" s="86">
        <v>1.28</v>
      </c>
      <c r="L20" s="19">
        <v>1.34</v>
      </c>
      <c r="M20" s="19">
        <v>1.33</v>
      </c>
      <c r="N20" s="19">
        <v>1.32</v>
      </c>
      <c r="O20" s="30">
        <v>-0.02</v>
      </c>
      <c r="P20" s="31">
        <v>-0.03</v>
      </c>
      <c r="Q20" s="103">
        <f t="shared" si="7"/>
        <v>0.95157795275590551</v>
      </c>
      <c r="R20" s="1">
        <v>0.75</v>
      </c>
      <c r="S20" s="2">
        <v>0.79320601851851846</v>
      </c>
      <c r="T20" s="4">
        <f t="shared" si="8"/>
        <v>4.3206018518518463E-2</v>
      </c>
      <c r="U20" s="5">
        <f t="shared" si="9"/>
        <v>3733</v>
      </c>
      <c r="V20" s="25">
        <f t="shared" si="10"/>
        <v>3552.2404976377952</v>
      </c>
      <c r="W20" s="28">
        <v>1</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109">
        <v>0.8377</v>
      </c>
      <c r="I24" s="38">
        <v>-1.6E-2</v>
      </c>
      <c r="J24" s="38">
        <v>-2.4E-2</v>
      </c>
      <c r="K24" s="86"/>
      <c r="L24" s="19"/>
      <c r="M24" s="19"/>
      <c r="N24" s="19"/>
      <c r="O24" s="30"/>
      <c r="P24" s="31"/>
      <c r="Q24" s="103">
        <f>H24</f>
        <v>0.8377</v>
      </c>
      <c r="R24" s="1">
        <v>0.75</v>
      </c>
      <c r="S24" s="2">
        <v>0.80598379629629635</v>
      </c>
      <c r="T24" s="4">
        <f t="shared" ref="T24" si="11">IF(S24="","",S24-R24)</f>
        <v>5.5983796296296351E-2</v>
      </c>
      <c r="U24" s="5">
        <f t="shared" ref="U24" si="12">IF(S24="","",SUM((HOUR(T24)*3600))+(MINUTE(T24)*60)+(SECOND(T24)))</f>
        <v>4837</v>
      </c>
      <c r="V24" s="25">
        <f t="shared" ref="V24" si="13">IF(Q24="","",U24*Q24)</f>
        <v>4051.9549000000002</v>
      </c>
      <c r="W24" s="28">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4">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5">+O27/1.27</f>
        <v>-1.5748031496062992E-2</v>
      </c>
      <c r="J27" s="38">
        <f t="shared" si="15"/>
        <v>-2.3622047244094488E-2</v>
      </c>
      <c r="K27" s="86">
        <f t="shared" ref="K27:K32" si="16">+G27*1.27</f>
        <v>1.34874</v>
      </c>
      <c r="L27" s="19">
        <v>1.36</v>
      </c>
      <c r="M27" s="19">
        <v>1.33</v>
      </c>
      <c r="N27" s="19">
        <v>1.32</v>
      </c>
      <c r="O27" s="30">
        <v>-0.02</v>
      </c>
      <c r="P27" s="31">
        <v>-0.03</v>
      </c>
      <c r="Q27" s="56"/>
      <c r="R27" s="1"/>
      <c r="S27" s="2"/>
      <c r="T27" s="4" t="str">
        <f t="shared" ref="T27:T28" si="17">IF(S27="","",S27-R27)</f>
        <v/>
      </c>
      <c r="U27" s="5" t="str">
        <f t="shared" ref="U27:U28" si="18">IF(S27="","",SUM((HOUR(T27)*3600))+(MINUTE(T27)*60)+(SECOND(T27)))</f>
        <v/>
      </c>
      <c r="V27" s="25" t="str">
        <f t="shared" ref="V27" si="19">IF(Q27="","",U27*Q27)</f>
        <v/>
      </c>
      <c r="W27" s="28" t="str">
        <f t="shared" si="14"/>
        <v/>
      </c>
    </row>
    <row r="28" spans="1:24" ht="24" customHeight="1" x14ac:dyDescent="0.2">
      <c r="A28" s="90"/>
      <c r="B28" s="90"/>
      <c r="C28" s="89" t="s">
        <v>46</v>
      </c>
      <c r="D28" s="61" t="s">
        <v>47</v>
      </c>
      <c r="E28" s="91" t="s">
        <v>48</v>
      </c>
      <c r="F28" s="91" t="s">
        <v>79</v>
      </c>
      <c r="G28" s="39"/>
      <c r="H28" s="39"/>
      <c r="I28" s="39"/>
      <c r="J28" s="39"/>
      <c r="K28" s="86">
        <f t="shared" si="16"/>
        <v>0</v>
      </c>
      <c r="L28" s="19"/>
      <c r="M28" s="9"/>
      <c r="N28" s="9"/>
      <c r="O28" s="30">
        <v>-0.02</v>
      </c>
      <c r="P28" s="31">
        <v>-0.03</v>
      </c>
      <c r="Q28" s="56"/>
      <c r="R28" s="1"/>
      <c r="S28" s="2"/>
      <c r="T28" s="4" t="str">
        <f t="shared" si="17"/>
        <v/>
      </c>
      <c r="U28" s="5" t="str">
        <f t="shared" si="18"/>
        <v/>
      </c>
      <c r="V28" s="25" t="str">
        <f t="shared" si="4"/>
        <v/>
      </c>
      <c r="W28" s="28" t="str">
        <f t="shared" si="14"/>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20">+O30/1.27</f>
        <v>-1.5748031496062992E-2</v>
      </c>
      <c r="J30" s="38">
        <f t="shared" si="20"/>
        <v>-2.3622047244094488E-2</v>
      </c>
      <c r="K30" s="86">
        <f t="shared" si="16"/>
        <v>1.1353800000000001</v>
      </c>
      <c r="L30" s="19"/>
      <c r="M30" s="19"/>
      <c r="N30" s="19"/>
      <c r="O30" s="30">
        <v>-0.02</v>
      </c>
      <c r="P30" s="31">
        <v>-0.03</v>
      </c>
      <c r="Q30" s="56"/>
      <c r="R30" s="6"/>
      <c r="S30" s="3"/>
      <c r="T30" s="4" t="str">
        <f t="shared" ref="T30:T32" si="21">IF(S30="","",S30-R30)</f>
        <v/>
      </c>
      <c r="U30" s="5" t="str">
        <f t="shared" ref="U30:U32" si="22">IF(S30="","",SUM((HOUR(T30)*3600))+(MINUTE(T30)*60)+(SECOND(T30)))</f>
        <v/>
      </c>
      <c r="V30" s="25" t="str">
        <f t="shared" ref="V30:V32" si="23">IF(Q30="","",U30*Q30)</f>
        <v/>
      </c>
      <c r="W30" s="28" t="str">
        <f t="shared" si="14"/>
        <v/>
      </c>
    </row>
    <row r="31" spans="1:24" ht="24" customHeight="1" x14ac:dyDescent="0.2">
      <c r="A31" s="90"/>
      <c r="B31" s="90">
        <v>9470</v>
      </c>
      <c r="C31" s="89" t="s">
        <v>35</v>
      </c>
      <c r="D31" s="58" t="s">
        <v>37</v>
      </c>
      <c r="E31" s="91" t="s">
        <v>36</v>
      </c>
      <c r="F31" s="91" t="s">
        <v>65</v>
      </c>
      <c r="G31" s="65">
        <f t="shared" ref="G31:H31" si="24">+L31/1.27</f>
        <v>0.90551181102362199</v>
      </c>
      <c r="H31" s="66">
        <f t="shared" si="24"/>
        <v>0.88188976377952766</v>
      </c>
      <c r="I31" s="38">
        <f t="shared" si="20"/>
        <v>-1.5748031496062992E-2</v>
      </c>
      <c r="J31" s="38">
        <f t="shared" si="20"/>
        <v>-2.3622047244094488E-2</v>
      </c>
      <c r="K31" s="86">
        <f t="shared" si="16"/>
        <v>1.1499999999999999</v>
      </c>
      <c r="L31" s="19">
        <v>1.1499999999999999</v>
      </c>
      <c r="M31" s="19">
        <v>1.1200000000000001</v>
      </c>
      <c r="N31" s="19">
        <v>1.1100000000000001</v>
      </c>
      <c r="O31" s="30">
        <v>-0.02</v>
      </c>
      <c r="P31" s="31">
        <v>-0.03</v>
      </c>
      <c r="Q31" s="56"/>
      <c r="R31" s="3"/>
      <c r="S31" s="3"/>
      <c r="T31" s="4" t="str">
        <f t="shared" si="21"/>
        <v/>
      </c>
      <c r="U31" s="5" t="str">
        <f t="shared" si="22"/>
        <v/>
      </c>
      <c r="V31" s="25" t="str">
        <f t="shared" si="23"/>
        <v/>
      </c>
      <c r="W31" s="28" t="str">
        <f t="shared" si="14"/>
        <v/>
      </c>
    </row>
    <row r="32" spans="1:24" ht="24" customHeight="1" x14ac:dyDescent="0.2">
      <c r="A32" s="90"/>
      <c r="B32" s="90">
        <v>10004</v>
      </c>
      <c r="C32" s="89" t="s">
        <v>15</v>
      </c>
      <c r="D32" s="92">
        <v>91376192</v>
      </c>
      <c r="E32" s="91" t="s">
        <v>31</v>
      </c>
      <c r="F32" s="91" t="s">
        <v>16</v>
      </c>
      <c r="G32" s="59">
        <v>1.0328999999999999</v>
      </c>
      <c r="H32" s="66">
        <f>+M32/1.27</f>
        <v>1.0236220472440944</v>
      </c>
      <c r="I32" s="38">
        <f t="shared" si="20"/>
        <v>-1.5748031496062992E-2</v>
      </c>
      <c r="J32" s="38">
        <f t="shared" si="20"/>
        <v>-2.3622047244094488E-2</v>
      </c>
      <c r="K32" s="86">
        <f t="shared" si="16"/>
        <v>1.3117829999999999</v>
      </c>
      <c r="L32" s="19">
        <v>1.33</v>
      </c>
      <c r="M32" s="19">
        <v>1.3</v>
      </c>
      <c r="N32" s="19">
        <v>1.29</v>
      </c>
      <c r="O32" s="30">
        <v>-0.02</v>
      </c>
      <c r="P32" s="31">
        <v>-0.03</v>
      </c>
      <c r="Q32" s="56"/>
      <c r="R32" s="1"/>
      <c r="S32" s="2"/>
      <c r="T32" s="4" t="str">
        <f t="shared" si="21"/>
        <v/>
      </c>
      <c r="U32" s="5" t="str">
        <f t="shared" si="22"/>
        <v/>
      </c>
      <c r="V32" s="25" t="str">
        <f t="shared" si="23"/>
        <v/>
      </c>
      <c r="W32" s="28" t="str">
        <f t="shared" si="14"/>
        <v/>
      </c>
    </row>
    <row r="36" spans="1:23" ht="33" customHeight="1" x14ac:dyDescent="0.2">
      <c r="A36" s="132" t="s">
        <v>126</v>
      </c>
      <c r="B36" s="133"/>
      <c r="C36" s="133"/>
      <c r="D36" s="133"/>
      <c r="E36" s="133"/>
      <c r="F36" s="133"/>
      <c r="G36" s="133"/>
      <c r="H36" s="133"/>
      <c r="I36" s="133"/>
      <c r="J36" s="133"/>
      <c r="K36" s="133"/>
      <c r="L36" s="133"/>
      <c r="M36" s="133"/>
      <c r="N36" s="133"/>
      <c r="O36" s="133"/>
      <c r="P36" s="133"/>
      <c r="Q36" s="133"/>
      <c r="R36" s="133"/>
      <c r="S36" s="133"/>
      <c r="T36" s="133"/>
      <c r="U36" s="133"/>
      <c r="V36" s="133"/>
      <c r="W36" s="133"/>
    </row>
  </sheetData>
  <mergeCells count="2">
    <mergeCell ref="A2:E2"/>
    <mergeCell ref="A36:W36"/>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500-000000000000}">
      <formula1>$L$3:$N$3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2"/>
  <sheetViews>
    <sheetView workbookViewId="0">
      <selection activeCell="S25" sqref="S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0.5703125" style="41" customWidth="1"/>
    <col min="18" max="18" width="10.85546875" style="41" bestFit="1" customWidth="1"/>
    <col min="19" max="19" width="10.85546875" style="41" customWidth="1"/>
    <col min="20" max="20" width="9.140625" style="41" customWidth="1"/>
    <col min="21" max="21" width="7.85546875" style="41" customWidth="1"/>
    <col min="22" max="22" width="12.140625" style="41" bestFit="1" customWidth="1"/>
    <col min="23" max="23" width="6.42578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128</v>
      </c>
      <c r="B2" s="128"/>
      <c r="C2" s="128"/>
      <c r="D2" s="128"/>
      <c r="E2" s="129"/>
      <c r="F2" s="45" t="s">
        <v>25</v>
      </c>
      <c r="G2" s="46">
        <v>11</v>
      </c>
      <c r="H2" s="46"/>
      <c r="I2" s="48" t="s">
        <v>0</v>
      </c>
      <c r="J2" s="108">
        <v>43606</v>
      </c>
      <c r="K2" s="104"/>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0.77835648148148151</v>
      </c>
      <c r="T9" s="4">
        <f t="shared" si="2"/>
        <v>2.835648148148151E-2</v>
      </c>
      <c r="U9" s="5">
        <f t="shared" si="3"/>
        <v>2450</v>
      </c>
      <c r="V9" s="25">
        <f t="shared" si="4"/>
        <v>2263.5550000000003</v>
      </c>
      <c r="W9" s="28">
        <f t="shared" si="5"/>
        <v>1</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+G11+I11</f>
        <v>0.88500000000000001</v>
      </c>
      <c r="R11" s="1">
        <v>0.75</v>
      </c>
      <c r="S11" s="2">
        <v>0.78020833333333339</v>
      </c>
      <c r="T11" s="4">
        <f t="shared" si="2"/>
        <v>3.0208333333333393E-2</v>
      </c>
      <c r="U11" s="5">
        <f t="shared" si="3"/>
        <v>2610</v>
      </c>
      <c r="V11" s="25">
        <f t="shared" si="4"/>
        <v>2309.85</v>
      </c>
      <c r="W11" s="28">
        <f t="shared" si="5"/>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+G12+I12</f>
        <v>0.90815196850393709</v>
      </c>
      <c r="R12" s="1">
        <v>0.75</v>
      </c>
      <c r="S12" s="2">
        <v>0.77962962962962967</v>
      </c>
      <c r="T12" s="4">
        <f t="shared" si="2"/>
        <v>2.9629629629629672E-2</v>
      </c>
      <c r="U12" s="5">
        <f t="shared" si="3"/>
        <v>2560</v>
      </c>
      <c r="V12" s="25">
        <f t="shared" si="4"/>
        <v>2324.869039370079</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v>0.87190000000000001</v>
      </c>
      <c r="R14" s="1">
        <v>0.75</v>
      </c>
      <c r="S14" s="2">
        <v>0.78229166666666661</v>
      </c>
      <c r="T14" s="4">
        <f t="shared" si="2"/>
        <v>3.2291666666666607E-2</v>
      </c>
      <c r="U14" s="5">
        <f t="shared" si="3"/>
        <v>2790</v>
      </c>
      <c r="V14" s="25">
        <f t="shared" si="4"/>
        <v>2432.6010000000001</v>
      </c>
      <c r="W14" s="28">
        <f t="shared" si="5"/>
        <v>4</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103">
        <f>+H20</f>
        <v>0.97519999999999996</v>
      </c>
      <c r="R20" s="1">
        <v>0.75</v>
      </c>
      <c r="S20" s="2">
        <v>0.78055555555555556</v>
      </c>
      <c r="T20" s="4">
        <f t="shared" ref="T20:T28" si="7">IF(S20="","",S20-R20)</f>
        <v>3.0555555555555558E-2</v>
      </c>
      <c r="U20" s="5">
        <f t="shared" ref="U20:U28" si="8">IF(S20="","",SUM((HOUR(T20)*3600))+(MINUTE(T20)*60)+(SECOND(T20)))</f>
        <v>2640</v>
      </c>
      <c r="V20" s="25">
        <f t="shared" si="4"/>
        <v>2574.5279999999998</v>
      </c>
      <c r="W20" s="28">
        <f>IF(V20="","",RANK(V20,V:V,1))</f>
        <v>6</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4" si="9">IF(S21="","",S21-R21)</f>
        <v/>
      </c>
      <c r="U21" s="5" t="str">
        <f t="shared" ref="U21:U24" si="10">IF(S21="","",SUM((HOUR(T21)*3600))+(MINUTE(T21)*60)+(SECOND(T21)))</f>
        <v/>
      </c>
      <c r="V21" s="25" t="str">
        <f t="shared" ref="V21:V24" si="11">IF(Q21="","",U21*Q21)</f>
        <v/>
      </c>
      <c r="W21" s="28" t="str">
        <f t="shared" ref="W21:W24" si="12">IF(V21="","",RANK(V21,V:V,1))</f>
        <v/>
      </c>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9"/>
        <v/>
      </c>
      <c r="U22" s="5" t="str">
        <f t="shared" si="10"/>
        <v/>
      </c>
      <c r="V22" s="25" t="str">
        <f t="shared" si="11"/>
        <v/>
      </c>
      <c r="W22" s="28" t="str">
        <f t="shared" si="12"/>
        <v/>
      </c>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103">
        <f>+H23</f>
        <v>0.8044</v>
      </c>
      <c r="R23" s="1">
        <v>0.75</v>
      </c>
      <c r="S23" s="2">
        <v>0.78738425925925926</v>
      </c>
      <c r="T23" s="4">
        <f t="shared" si="9"/>
        <v>3.7384259259259256E-2</v>
      </c>
      <c r="U23" s="5">
        <f t="shared" si="10"/>
        <v>3230</v>
      </c>
      <c r="V23" s="25">
        <f t="shared" si="11"/>
        <v>2598.212</v>
      </c>
      <c r="W23" s="28">
        <f t="shared" si="12"/>
        <v>7</v>
      </c>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0.75</v>
      </c>
      <c r="S24" s="2">
        <v>0.78509259259259256</v>
      </c>
      <c r="T24" s="4">
        <f t="shared" si="9"/>
        <v>3.5092592592592564E-2</v>
      </c>
      <c r="U24" s="5">
        <f t="shared" si="10"/>
        <v>3032</v>
      </c>
      <c r="V24" s="25">
        <f t="shared" si="11"/>
        <v>2539.9063999999998</v>
      </c>
      <c r="W24" s="28">
        <f t="shared" si="12"/>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3">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4">+O27/1.27</f>
        <v>-1.5748031496062992E-2</v>
      </c>
      <c r="J27" s="38">
        <f t="shared" si="14"/>
        <v>-2.3622047244094488E-2</v>
      </c>
      <c r="K27" s="86">
        <f t="shared" ref="K27:K32" si="15">+G27*1.27</f>
        <v>1.34874</v>
      </c>
      <c r="L27" s="19">
        <v>1.36</v>
      </c>
      <c r="M27" s="19">
        <v>1.33</v>
      </c>
      <c r="N27" s="19">
        <v>1.32</v>
      </c>
      <c r="O27" s="30">
        <v>-0.02</v>
      </c>
      <c r="P27" s="31">
        <v>-0.03</v>
      </c>
      <c r="Q27" s="56"/>
      <c r="R27" s="1"/>
      <c r="S27" s="2"/>
      <c r="T27" s="4" t="str">
        <f t="shared" si="7"/>
        <v/>
      </c>
      <c r="U27" s="5" t="str">
        <f t="shared" si="8"/>
        <v/>
      </c>
      <c r="V27" s="25" t="str">
        <f t="shared" ref="V27" si="16">IF(Q27="","",U27*Q27)</f>
        <v/>
      </c>
      <c r="W27" s="28" t="str">
        <f t="shared" si="13"/>
        <v/>
      </c>
    </row>
    <row r="28" spans="1:24" ht="24" customHeight="1" x14ac:dyDescent="0.2">
      <c r="A28" s="90"/>
      <c r="B28" s="90"/>
      <c r="C28" s="89" t="s">
        <v>46</v>
      </c>
      <c r="D28" s="61" t="s">
        <v>47</v>
      </c>
      <c r="E28" s="91" t="s">
        <v>48</v>
      </c>
      <c r="F28" s="91" t="s">
        <v>79</v>
      </c>
      <c r="G28" s="39"/>
      <c r="H28" s="39"/>
      <c r="I28" s="39"/>
      <c r="J28" s="39"/>
      <c r="K28" s="86">
        <f t="shared" si="15"/>
        <v>0</v>
      </c>
      <c r="L28" s="19"/>
      <c r="M28" s="9"/>
      <c r="N28" s="9"/>
      <c r="O28" s="30">
        <v>-0.02</v>
      </c>
      <c r="P28" s="31">
        <v>-0.03</v>
      </c>
      <c r="Q28" s="56"/>
      <c r="R28" s="1"/>
      <c r="S28" s="2"/>
      <c r="T28" s="4" t="str">
        <f t="shared" si="7"/>
        <v/>
      </c>
      <c r="U28" s="5" t="str">
        <f t="shared" si="8"/>
        <v/>
      </c>
      <c r="V28" s="25" t="str">
        <f t="shared" si="4"/>
        <v/>
      </c>
      <c r="W28" s="28" t="str">
        <f t="shared" si="13"/>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5"/>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3"/>
        <v/>
      </c>
    </row>
    <row r="31" spans="1:24"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5"/>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3"/>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5"/>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3"/>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600-000000000000}">
      <formula1>$L$3:$N$3</formula1>
    </dataValidation>
  </dataValidations>
  <pageMargins left="0" right="0" top="0.15748031496062992" bottom="0.15748031496062992" header="0.31496062992125984" footer="0.31496062992125984"/>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2"/>
  <sheetViews>
    <sheetView topLeftCell="D1" workbookViewId="0">
      <selection activeCell="A2" sqref="A2:E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3.28515625" style="41" customWidth="1"/>
    <col min="18" max="18" width="10.85546875" style="41" bestFit="1" customWidth="1"/>
    <col min="19" max="19" width="12.85546875" style="41" customWidth="1"/>
    <col min="20" max="20" width="11.28515625" style="4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24</v>
      </c>
      <c r="B2" s="128"/>
      <c r="C2" s="128"/>
      <c r="D2" s="128"/>
      <c r="E2" s="129"/>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109">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c r="S9" s="2"/>
      <c r="T9" s="4" t="str">
        <f t="shared" si="2"/>
        <v/>
      </c>
      <c r="U9" s="5" t="str">
        <f t="shared" si="3"/>
        <v/>
      </c>
      <c r="V9" s="25" t="e">
        <f t="shared" si="4"/>
        <v>#VALUE!</v>
      </c>
      <c r="W9" s="28">
        <v>2</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11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t="str">
        <f t="shared" si="2"/>
        <v/>
      </c>
      <c r="U11" s="5" t="str">
        <f t="shared" si="3"/>
        <v/>
      </c>
      <c r="V11" s="25" t="e">
        <f t="shared" si="4"/>
        <v>#VALUE!</v>
      </c>
      <c r="W11" s="28">
        <v>4</v>
      </c>
    </row>
    <row r="12" spans="1:24" ht="27.95" customHeight="1" x14ac:dyDescent="0.2">
      <c r="A12" s="97" t="s">
        <v>118</v>
      </c>
      <c r="B12" s="90">
        <v>5656</v>
      </c>
      <c r="C12" s="89" t="s">
        <v>13</v>
      </c>
      <c r="D12" s="92">
        <v>93215645</v>
      </c>
      <c r="E12" s="91" t="s">
        <v>14</v>
      </c>
      <c r="F12" s="91" t="s">
        <v>28</v>
      </c>
      <c r="G12" s="109">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c r="S12" s="2"/>
      <c r="T12" s="4" t="str">
        <f t="shared" si="2"/>
        <v/>
      </c>
      <c r="U12" s="5" t="str">
        <f t="shared" si="3"/>
        <v/>
      </c>
      <c r="V12" s="25" t="e">
        <f t="shared" si="4"/>
        <v>#VALUE!</v>
      </c>
      <c r="W12" s="28">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112">
        <v>0.87190000000000001</v>
      </c>
      <c r="I14" s="110">
        <f t="shared" si="0"/>
        <v>-1.5748031496062992E-2</v>
      </c>
      <c r="J14" s="38">
        <f t="shared" si="0"/>
        <v>-2.3622047244094488E-2</v>
      </c>
      <c r="K14" s="86">
        <f t="shared" si="1"/>
        <v>1.16205</v>
      </c>
      <c r="L14" s="19">
        <v>1.17</v>
      </c>
      <c r="M14" s="19">
        <v>1.1399999999999999</v>
      </c>
      <c r="N14" s="19">
        <v>1.1299999999999999</v>
      </c>
      <c r="O14" s="30">
        <v>-0.02</v>
      </c>
      <c r="P14" s="31">
        <v>-0.03</v>
      </c>
      <c r="Q14" s="114">
        <f>+I14+H14</f>
        <v>0.85615196850393704</v>
      </c>
      <c r="R14" s="1"/>
      <c r="S14" s="2"/>
      <c r="T14" s="4" t="str">
        <f t="shared" si="2"/>
        <v/>
      </c>
      <c r="U14" s="5" t="str">
        <f t="shared" si="3"/>
        <v/>
      </c>
      <c r="V14" s="25" t="e">
        <f t="shared" si="4"/>
        <v>#VALUE!</v>
      </c>
      <c r="W14" s="28">
        <v>5</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109">
        <v>0.87260000000000004</v>
      </c>
      <c r="I16" s="110">
        <f t="shared" si="0"/>
        <v>-1.5748031496062992E-2</v>
      </c>
      <c r="J16" s="38">
        <f t="shared" si="0"/>
        <v>-2.3622047244094488E-2</v>
      </c>
      <c r="K16" s="86">
        <f t="shared" si="1"/>
        <v>1.152525</v>
      </c>
      <c r="L16" s="19">
        <v>1.19</v>
      </c>
      <c r="M16" s="19">
        <v>1.1599999999999999</v>
      </c>
      <c r="N16" s="19">
        <v>1.1499999999999999</v>
      </c>
      <c r="O16" s="30">
        <v>-0.02</v>
      </c>
      <c r="P16" s="31">
        <v>-0.03</v>
      </c>
      <c r="Q16" s="103">
        <f>+I16+H16</f>
        <v>0.85685196850393708</v>
      </c>
      <c r="R16" s="1"/>
      <c r="S16" s="2"/>
      <c r="T16" s="4" t="str">
        <f t="shared" si="2"/>
        <v/>
      </c>
      <c r="U16" s="5" t="str">
        <f t="shared" si="3"/>
        <v/>
      </c>
      <c r="V16" s="25" t="e">
        <f t="shared" si="4"/>
        <v>#VALUE!</v>
      </c>
      <c r="W16" s="28">
        <v>2</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109">
        <v>0.8044</v>
      </c>
      <c r="I23" s="110">
        <v>-1.6E-2</v>
      </c>
      <c r="J23" s="38">
        <v>-2.4E-2</v>
      </c>
      <c r="K23" s="86"/>
      <c r="L23" s="19"/>
      <c r="M23" s="19"/>
      <c r="N23" s="19"/>
      <c r="O23" s="30"/>
      <c r="P23" s="31"/>
      <c r="Q23" s="114">
        <f>+H23+I23</f>
        <v>0.78839999999999999</v>
      </c>
      <c r="R23" s="1"/>
      <c r="S23" s="2"/>
      <c r="T23" s="4"/>
      <c r="U23" s="5"/>
      <c r="V23" s="25"/>
      <c r="W23" s="28" t="s">
        <v>129</v>
      </c>
    </row>
    <row r="24" spans="1:24" ht="27.95" customHeight="1" x14ac:dyDescent="0.2">
      <c r="A24" s="88"/>
      <c r="B24" s="90">
        <v>10939</v>
      </c>
      <c r="C24" s="89" t="s">
        <v>110</v>
      </c>
      <c r="D24" s="92">
        <v>95031701</v>
      </c>
      <c r="E24" s="91" t="s">
        <v>111</v>
      </c>
      <c r="F24" s="91" t="s">
        <v>112</v>
      </c>
      <c r="G24" s="59"/>
      <c r="H24" s="109">
        <v>0.8377</v>
      </c>
      <c r="I24" s="110">
        <v>-1.6E-2</v>
      </c>
      <c r="J24" s="38">
        <v>-2.4E-2</v>
      </c>
      <c r="K24" s="86"/>
      <c r="L24" s="19"/>
      <c r="M24" s="19"/>
      <c r="N24" s="19"/>
      <c r="O24" s="30"/>
      <c r="P24" s="31"/>
      <c r="Q24" s="114">
        <f>+H24+I24</f>
        <v>0.82169999999999999</v>
      </c>
      <c r="R24" s="1"/>
      <c r="S24" s="2"/>
      <c r="T24" s="4"/>
      <c r="U24" s="5"/>
      <c r="V24" s="25"/>
      <c r="W24" s="28" t="s">
        <v>129</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700-000000000000}">
      <formula1>$L$3:$N$3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32"/>
  <sheetViews>
    <sheetView topLeftCell="A7" workbookViewId="0">
      <selection activeCell="Q16" sqref="Q1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18.5703125" style="4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1.42578125" style="41" customWidth="1"/>
    <col min="18" max="18" width="10.85546875" style="41" bestFit="1" customWidth="1"/>
    <col min="19" max="19" width="10.28515625" style="41" customWidth="1"/>
    <col min="20" max="20" width="9.28515625" style="41" customWidth="1"/>
    <col min="21" max="21" width="7.42578125" style="41" customWidth="1"/>
    <col min="22" max="22" width="9.5703125" style="41" customWidth="1"/>
    <col min="23" max="23" width="8.285156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27" t="s">
        <v>132</v>
      </c>
      <c r="B2" s="128"/>
      <c r="C2" s="128"/>
      <c r="D2" s="128"/>
      <c r="E2" s="129"/>
      <c r="F2" s="45" t="s">
        <v>25</v>
      </c>
      <c r="G2" s="46">
        <v>3</v>
      </c>
      <c r="H2" s="46"/>
      <c r="I2" s="48" t="s">
        <v>0</v>
      </c>
      <c r="J2" s="104">
        <v>43621</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0.79115740740740748</v>
      </c>
      <c r="T9" s="4">
        <f t="shared" si="2"/>
        <v>4.1157407407407476E-2</v>
      </c>
      <c r="U9" s="5">
        <f t="shared" si="3"/>
        <v>3556</v>
      </c>
      <c r="V9" s="25">
        <f t="shared" si="4"/>
        <v>3285.3884000000003</v>
      </c>
      <c r="W9" s="28">
        <f t="shared" si="5"/>
        <v>5</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+H12+I12</f>
        <v>0.87145196850393702</v>
      </c>
      <c r="R12" s="1">
        <v>0.75</v>
      </c>
      <c r="S12" s="2">
        <v>0.79268518518518516</v>
      </c>
      <c r="T12" s="4">
        <f t="shared" si="2"/>
        <v>4.2685185185185159E-2</v>
      </c>
      <c r="U12" s="5">
        <f t="shared" si="3"/>
        <v>3688</v>
      </c>
      <c r="V12" s="25">
        <f t="shared" si="4"/>
        <v>3213.9148598425199</v>
      </c>
      <c r="W12" s="28">
        <f t="shared" si="5"/>
        <v>2</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v>
      </c>
      <c r="S14" s="2">
        <v>0.79028935185185178</v>
      </c>
      <c r="T14" s="4">
        <f t="shared" si="2"/>
        <v>4.0289351851851785E-2</v>
      </c>
      <c r="U14" s="5">
        <f t="shared" si="3"/>
        <v>3481</v>
      </c>
      <c r="V14" s="25">
        <f t="shared" si="4"/>
        <v>3035.0839000000001</v>
      </c>
      <c r="W14" s="28">
        <f t="shared" si="5"/>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114">
        <f>+H15+I15</f>
        <v>0.85685196850393708</v>
      </c>
      <c r="R15" s="1">
        <v>0.75</v>
      </c>
      <c r="S15" s="2">
        <v>0.79465277777777776</v>
      </c>
      <c r="T15" s="4">
        <f t="shared" si="2"/>
        <v>4.4652777777777763E-2</v>
      </c>
      <c r="U15" s="5">
        <f t="shared" si="3"/>
        <v>3858</v>
      </c>
      <c r="V15" s="25">
        <f t="shared" si="4"/>
        <v>3305.7348944881892</v>
      </c>
      <c r="W15" s="28">
        <f t="shared" si="5"/>
        <v>6</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+H16+I16</f>
        <v>0.85685196850393708</v>
      </c>
      <c r="R16" s="1">
        <v>0.75</v>
      </c>
      <c r="S16" s="2">
        <v>0.79358796296296286</v>
      </c>
      <c r="T16" s="4">
        <f t="shared" si="2"/>
        <v>4.3587962962962856E-2</v>
      </c>
      <c r="U16" s="5">
        <f t="shared" si="3"/>
        <v>3766</v>
      </c>
      <c r="V16" s="25">
        <f t="shared" si="4"/>
        <v>3226.9045133858272</v>
      </c>
      <c r="W16" s="28">
        <f t="shared" si="5"/>
        <v>3</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103">
        <f>+H20</f>
        <v>0.97519999999999996</v>
      </c>
      <c r="R20" s="1">
        <v>0.75</v>
      </c>
      <c r="S20" s="2">
        <v>0.78842592592592586</v>
      </c>
      <c r="T20" s="4">
        <f t="shared" ref="T20:T28" si="7">IF(S20="","",S20-R20)</f>
        <v>3.8425925925925863E-2</v>
      </c>
      <c r="U20" s="5">
        <f t="shared" ref="U20:U28" si="8">IF(S20="","",SUM((HOUR(T20)*3600))+(MINUTE(T20)*60)+(SECOND(T20)))</f>
        <v>3320</v>
      </c>
      <c r="V20" s="25">
        <f t="shared" si="4"/>
        <v>3237.6639999999998</v>
      </c>
      <c r="W20" s="28">
        <f>IF(V20="","",RANK(V20,V:V,1))</f>
        <v>4</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xr:uid="{00000000-0002-0000-0800-000000000000}">
      <formula1>$L$3:$N$3</formula1>
    </dataValidation>
  </dataValidations>
  <pageMargins left="0.25" right="0.25"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Navngitte områder</vt:lpstr>
      </vt:variant>
      <vt:variant>
        <vt:i4>2</vt:i4>
      </vt:variant>
    </vt:vector>
  </HeadingPairs>
  <TitlesOfParts>
    <vt:vector size="18" baseType="lpstr">
      <vt:lpstr>Hoved</vt:lpstr>
      <vt:lpstr>Cupper</vt:lpstr>
      <vt:lpstr>Gåsøkalvpokalen</vt:lpstr>
      <vt:lpstr>01.05.2019</vt:lpstr>
      <vt:lpstr>07.05.2019</vt:lpstr>
      <vt:lpstr>14.05</vt:lpstr>
      <vt:lpstr>21.05</vt:lpstr>
      <vt:lpstr>28.05</vt:lpstr>
      <vt:lpstr>05.06</vt:lpstr>
      <vt:lpstr>11.06</vt:lpstr>
      <vt:lpstr>18.06</vt:lpstr>
      <vt:lpstr>25.06</vt:lpstr>
      <vt:lpstr>02.07</vt:lpstr>
      <vt:lpstr>09.07.</vt:lpstr>
      <vt:lpstr>Ark6</vt:lpstr>
      <vt:lpstr>Ark4</vt:lpstr>
      <vt:lpstr>Alle</vt:lpstr>
      <vt:lpstr>RaskKlasse</vt:lpstr>
    </vt:vector>
  </TitlesOfParts>
  <Company>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c:creator>
  <cp:lastModifiedBy>Tore Johnsen</cp:lastModifiedBy>
  <cp:lastPrinted>2019-07-08T05:50:39Z</cp:lastPrinted>
  <dcterms:created xsi:type="dcterms:W3CDTF">2006-05-10T11:05:05Z</dcterms:created>
  <dcterms:modified xsi:type="dcterms:W3CDTF">2019-07-13T19:48:16Z</dcterms:modified>
</cp:coreProperties>
</file>